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Password="CC81" lockStructure="1"/>
  <bookViews>
    <workbookView xWindow="0" yWindow="0" windowWidth="20730" windowHeight="9285" tabRatio="850"/>
  </bookViews>
  <sheets>
    <sheet name="様式2-1_質問書" sheetId="7" r:id="rId1"/>
    <sheet name="様式6-1_チェックリスト" sheetId="21" r:id="rId2"/>
    <sheet name="様式7-8" sheetId="8" r:id="rId3"/>
    <sheet name="様式7-9" sheetId="9" r:id="rId4"/>
    <sheet name="様式11-3" sheetId="22" r:id="rId5"/>
    <sheet name="様式11-4" sheetId="11" r:id="rId6"/>
    <sheet name="様式11-5" sheetId="12" r:id="rId7"/>
    <sheet name="様式11-6①" sheetId="13" r:id="rId8"/>
    <sheet name="様式11-6②" sheetId="14" r:id="rId9"/>
    <sheet name="様式11-6③" sheetId="15" r:id="rId10"/>
    <sheet name="様式11-6④" sheetId="16" r:id="rId11"/>
    <sheet name="様式11-6⑤" sheetId="17" r:id="rId12"/>
    <sheet name="様式11-6⑥" sheetId="18" r:id="rId13"/>
    <sheet name="料金単価" sheetId="19" state="hidden" r:id="rId14"/>
    <sheet name="室名リスト" sheetId="20" state="hidden" r:id="rId15"/>
  </sheets>
  <definedNames>
    <definedName name="_1_0T_学校" localSheetId="4">#REF!</definedName>
    <definedName name="_1_0T_学校" localSheetId="8">#REF!</definedName>
    <definedName name="_1_0T_学校" localSheetId="9">#REF!</definedName>
    <definedName name="_1_0T_学校" localSheetId="10">#REF!</definedName>
    <definedName name="_1_0T_学校" localSheetId="11">#REF!</definedName>
    <definedName name="_1_0T_学校" localSheetId="12">#REF!</definedName>
    <definedName name="_1_0T_学校" localSheetId="1">#REF!</definedName>
    <definedName name="_1_0T_学校">#REF!</definedName>
    <definedName name="_xlnm._FilterDatabase" localSheetId="14" hidden="1">室名リスト!$A$2:$G$726</definedName>
    <definedName name="_Toc295820236" localSheetId="1">'様式6-1_チェックリスト'!#REF!</definedName>
    <definedName name="_Toc295820238" localSheetId="1">'様式6-1_チェックリスト'!#REF!</definedName>
    <definedName name="_Toc295820239" localSheetId="1">'様式6-1_チェックリスト'!#REF!</definedName>
    <definedName name="_Toc295820287" localSheetId="1">'様式6-1_チェックリスト'!#REF!</definedName>
    <definedName name="_Toc318134911" localSheetId="1">'様式6-1_チェックリスト'!#REF!</definedName>
    <definedName name="_Toc318134912" localSheetId="1">'様式6-1_チェックリスト'!#REF!</definedName>
    <definedName name="_Toc334107447" localSheetId="1">'様式6-1_チェックリスト'!#REF!</definedName>
    <definedName name="_Toc341098233" localSheetId="1">'様式6-1_チェックリスト'!#REF!</definedName>
    <definedName name="_Toc341098234" localSheetId="1">'様式6-1_チェックリスト'!#REF!</definedName>
    <definedName name="_Toc341098235" localSheetId="1">'様式6-1_チェックリスト'!#REF!</definedName>
    <definedName name="_Toc341098237" localSheetId="1">'様式6-1_チェックリスト'!#REF!</definedName>
    <definedName name="_Toc341098238" localSheetId="1">'様式6-1_チェックリスト'!#REF!</definedName>
    <definedName name="_Toc341098240" localSheetId="1">'様式6-1_チェックリスト'!#REF!</definedName>
    <definedName name="_Toc341098241" localSheetId="1">'様式6-1_チェックリスト'!#REF!</definedName>
    <definedName name="_Toc341098242" localSheetId="1">'様式6-1_チェックリスト'!#REF!</definedName>
    <definedName name="_Toc341098243" localSheetId="1">'様式6-1_チェックリスト'!#REF!</definedName>
    <definedName name="_Toc341098263" localSheetId="1">'様式6-1_チェックリスト'!#REF!</definedName>
    <definedName name="_Toc341098334" localSheetId="1">'様式6-1_チェックリスト'!#REF!</definedName>
    <definedName name="_Toc341098335" localSheetId="1">'様式6-1_チェックリスト'!#REF!</definedName>
    <definedName name="_Toc341098336" localSheetId="1">'様式6-1_チェックリスト'!#REF!</definedName>
    <definedName name="_Toc341098337" localSheetId="1">'様式6-1_チェックリスト'!#REF!</definedName>
    <definedName name="_Toc341098353" localSheetId="1">'様式6-1_チェックリスト'!#REF!</definedName>
    <definedName name="_Toc342315836" localSheetId="1">'様式6-1_チェックリスト'!#REF!</definedName>
    <definedName name="_Toc40622134" localSheetId="1">'様式6-1_チェックリスト'!#REF!</definedName>
    <definedName name="_Toc479971084" localSheetId="1">'様式6-1_チェックリスト'!$A$11</definedName>
    <definedName name="_Toc479971085" localSheetId="1">'様式6-1_チェックリスト'!$A$17</definedName>
    <definedName name="_Toc78897341" localSheetId="1">'様式6-1_チェックリスト'!#REF!</definedName>
    <definedName name="_Toc78897344" localSheetId="1">'様式6-1_チェックリスト'!#REF!</definedName>
    <definedName name="_Toc78897345" localSheetId="1">'様式6-1_チェックリスト'!#REF!</definedName>
    <definedName name="_Toc78897352" localSheetId="1">'様式6-1_チェックリスト'!#REF!</definedName>
    <definedName name="_Toc78897354" localSheetId="1">'様式6-1_チェックリスト'!#REF!</definedName>
    <definedName name="_Toc78897401" localSheetId="1">'様式6-1_チェックリスト'!#REF!</definedName>
    <definedName name="EHPIN" localSheetId="4">#REF!</definedName>
    <definedName name="EHPIN" localSheetId="5">#REF!</definedName>
    <definedName name="EHPIN" localSheetId="8">#REF!</definedName>
    <definedName name="EHPIN" localSheetId="9">#REF!</definedName>
    <definedName name="EHPIN" localSheetId="10">#REF!</definedName>
    <definedName name="EHPIN" localSheetId="11">#REF!</definedName>
    <definedName name="EHPIN" localSheetId="12">#REF!</definedName>
    <definedName name="EHPIN" localSheetId="1">#REF!</definedName>
    <definedName name="EHPIN" localSheetId="3">#REF!</definedName>
    <definedName name="EHPIN">#REF!</definedName>
    <definedName name="EHPOUT" localSheetId="4">#REF!</definedName>
    <definedName name="EHPOUT" localSheetId="5">#REF!</definedName>
    <definedName name="EHPOUT" localSheetId="8">#REF!</definedName>
    <definedName name="EHPOUT" localSheetId="9">#REF!</definedName>
    <definedName name="EHPOUT" localSheetId="10">#REF!</definedName>
    <definedName name="EHPOUT" localSheetId="11">#REF!</definedName>
    <definedName name="EHPOUT" localSheetId="12">#REF!</definedName>
    <definedName name="EHPOUT" localSheetId="1">#REF!</definedName>
    <definedName name="EHPOUT">#REF!</definedName>
    <definedName name="FAX" localSheetId="4">#REF!</definedName>
    <definedName name="FAX" localSheetId="5">#REF!</definedName>
    <definedName name="FAX" localSheetId="8">#REF!</definedName>
    <definedName name="FAX" localSheetId="9">#REF!</definedName>
    <definedName name="FAX" localSheetId="10">#REF!</definedName>
    <definedName name="FAX" localSheetId="11">#REF!</definedName>
    <definedName name="FAX" localSheetId="12">#REF!</definedName>
    <definedName name="FAX" localSheetId="1">#REF!</definedName>
    <definedName name="FAX">#REF!</definedName>
    <definedName name="GHPIN" localSheetId="4">#REF!</definedName>
    <definedName name="GHPIN" localSheetId="8">#REF!</definedName>
    <definedName name="GHPIN" localSheetId="9">#REF!</definedName>
    <definedName name="GHPIN" localSheetId="10">#REF!</definedName>
    <definedName name="GHPIN" localSheetId="11">#REF!</definedName>
    <definedName name="GHPIN" localSheetId="12">#REF!</definedName>
    <definedName name="GHPIN" localSheetId="1">#REF!</definedName>
    <definedName name="GHPIN">#REF!</definedName>
    <definedName name="GHPOUT" localSheetId="4">#REF!</definedName>
    <definedName name="GHPOUT" localSheetId="8">#REF!</definedName>
    <definedName name="GHPOUT" localSheetId="9">#REF!</definedName>
    <definedName name="GHPOUT" localSheetId="10">#REF!</definedName>
    <definedName name="GHPOUT" localSheetId="11">#REF!</definedName>
    <definedName name="GHPOUT" localSheetId="12">#REF!</definedName>
    <definedName name="GHPOUT" localSheetId="1">#REF!</definedName>
    <definedName name="GHPOUT">#REF!</definedName>
    <definedName name="INVIN" localSheetId="4">#REF!</definedName>
    <definedName name="INVIN" localSheetId="8">#REF!</definedName>
    <definedName name="INVIN" localSheetId="9">#REF!</definedName>
    <definedName name="INVIN" localSheetId="10">#REF!</definedName>
    <definedName name="INVIN" localSheetId="11">#REF!</definedName>
    <definedName name="INVIN" localSheetId="12">#REF!</definedName>
    <definedName name="INVIN" localSheetId="1">#REF!</definedName>
    <definedName name="INVIN">#REF!</definedName>
    <definedName name="INVOUT" localSheetId="4">#REF!</definedName>
    <definedName name="INVOUT" localSheetId="8">#REF!</definedName>
    <definedName name="INVOUT" localSheetId="9">#REF!</definedName>
    <definedName name="INVOUT" localSheetId="10">#REF!</definedName>
    <definedName name="INVOUT" localSheetId="11">#REF!</definedName>
    <definedName name="INVOUT" localSheetId="12">#REF!</definedName>
    <definedName name="INVOUT" localSheetId="1">#REF!</definedName>
    <definedName name="INVOUT">#REF!</definedName>
    <definedName name="OLE_LINK14" localSheetId="1">'様式6-1_チェックリスト'!#REF!</definedName>
    <definedName name="OLE_LINK2" localSheetId="1">'様式6-1_チェックリスト'!#REF!</definedName>
    <definedName name="_xlnm.Print_Area" localSheetId="14">室名リスト!$A$1:$G$727</definedName>
    <definedName name="_xlnm.Print_Area" localSheetId="4">'様式11-3'!$A$1:$T$121</definedName>
    <definedName name="_xlnm.Print_Area" localSheetId="5">'様式11-4'!$A$1:$M$118</definedName>
    <definedName name="_xlnm.Print_Area" localSheetId="6">'様式11-5'!$A$1:$AD$92</definedName>
    <definedName name="_xlnm.Print_Area" localSheetId="7">'様式11-6①'!$A$1:$AV$183</definedName>
    <definedName name="_xlnm.Print_Area" localSheetId="8">'様式11-6②'!$A$1:$AV$183</definedName>
    <definedName name="_xlnm.Print_Area" localSheetId="9">'様式11-6③'!$A$1:$AV$183</definedName>
    <definedName name="_xlnm.Print_Area" localSheetId="10">'様式11-6④'!$A$1:$AV$183</definedName>
    <definedName name="_xlnm.Print_Area" localSheetId="11">'様式11-6⑤'!$A$1:$AV$183</definedName>
    <definedName name="_xlnm.Print_Area" localSheetId="12">'様式11-6⑥'!$A$1:$AV$183</definedName>
    <definedName name="_xlnm.Print_Area" localSheetId="0">'様式2-1_質問書'!$A$1:$O$33</definedName>
    <definedName name="_xlnm.Print_Area" localSheetId="1">'様式6-1_チェックリスト'!$A$1:$H$310</definedName>
    <definedName name="_xlnm.Print_Titles" localSheetId="4">'様式11-3'!$1:$3</definedName>
    <definedName name="_xlnm.Print_Titles" localSheetId="5">'様式11-4'!$11:$12</definedName>
    <definedName name="_xlnm.Print_Titles" localSheetId="7">'様式11-6①'!$1:$1</definedName>
    <definedName name="_xlnm.Print_Titles" localSheetId="8">'様式11-6②'!$1:$1</definedName>
    <definedName name="_xlnm.Print_Titles" localSheetId="9">'様式11-6③'!$1:$1</definedName>
    <definedName name="_xlnm.Print_Titles" localSheetId="10">'様式11-6④'!$1:$1</definedName>
    <definedName name="_xlnm.Print_Titles" localSheetId="11">'様式11-6⑤'!$1:$1</definedName>
    <definedName name="_xlnm.Print_Titles" localSheetId="12">'様式11-6⑥'!$1:$1</definedName>
    <definedName name="_xlnm.Print_Titles" localSheetId="1">'様式6-1_チェックリスト'!$1:$9</definedName>
    <definedName name="school" localSheetId="4">'様式11-3'!$A$8:$B$121</definedName>
    <definedName name="school" localSheetId="3">#REF!</definedName>
    <definedName name="TEL" localSheetId="4">#REF!</definedName>
    <definedName name="TEL" localSheetId="8">#REF!</definedName>
    <definedName name="TEL" localSheetId="9">#REF!</definedName>
    <definedName name="TEL" localSheetId="10">#REF!</definedName>
    <definedName name="TEL" localSheetId="11">#REF!</definedName>
    <definedName name="TEL" localSheetId="12">#REF!</definedName>
    <definedName name="TEL" localSheetId="1">#REF!</definedName>
    <definedName name="TEL" localSheetId="3">#REF!</definedName>
    <definedName name="TEL">#REF!</definedName>
    <definedName name="システム" localSheetId="4">#REF!</definedName>
    <definedName name="システム" localSheetId="8">#REF!</definedName>
    <definedName name="システム" localSheetId="9">#REF!</definedName>
    <definedName name="システム" localSheetId="10">#REF!</definedName>
    <definedName name="システム" localSheetId="11">#REF!</definedName>
    <definedName name="システム" localSheetId="12">#REF!</definedName>
    <definedName name="システム" localSheetId="1">#REF!</definedName>
    <definedName name="システム" localSheetId="3">#REF!</definedName>
    <definedName name="システム">#REF!</definedName>
    <definedName name="回答部署" localSheetId="4">#REF!</definedName>
    <definedName name="回答部署" localSheetId="8">#REF!</definedName>
    <definedName name="回答部署" localSheetId="9">#REF!</definedName>
    <definedName name="回答部署" localSheetId="10">#REF!</definedName>
    <definedName name="回答部署" localSheetId="11">#REF!</definedName>
    <definedName name="回答部署" localSheetId="12">#REF!</definedName>
    <definedName name="回答部署" localSheetId="1">#REF!</definedName>
    <definedName name="回答部署" localSheetId="3">#REF!</definedName>
    <definedName name="回答部署">#REF!</definedName>
    <definedName name="関連項目" localSheetId="4">#REF!</definedName>
    <definedName name="関連項目" localSheetId="8">#REF!</definedName>
    <definedName name="関連項目" localSheetId="9">#REF!</definedName>
    <definedName name="関連項目" localSheetId="10">#REF!</definedName>
    <definedName name="関連項目" localSheetId="11">#REF!</definedName>
    <definedName name="関連項目" localSheetId="12">#REF!</definedName>
    <definedName name="関連項目" localSheetId="1">#REF!</definedName>
    <definedName name="関連項目" localSheetId="3">#REF!</definedName>
    <definedName name="関連項目">#REF!</definedName>
    <definedName name="支店" localSheetId="4">#REF!</definedName>
    <definedName name="支店" localSheetId="8">#REF!</definedName>
    <definedName name="支店" localSheetId="9">#REF!</definedName>
    <definedName name="支店" localSheetId="10">#REF!</definedName>
    <definedName name="支店" localSheetId="11">#REF!</definedName>
    <definedName name="支店" localSheetId="12">#REF!</definedName>
    <definedName name="支店" localSheetId="1">#REF!</definedName>
    <definedName name="支店">#REF!</definedName>
    <definedName name="電源" localSheetId="4">#REF!</definedName>
    <definedName name="電源" localSheetId="8">#REF!</definedName>
    <definedName name="電源" localSheetId="9">#REF!</definedName>
    <definedName name="電源" localSheetId="10">#REF!</definedName>
    <definedName name="電源" localSheetId="11">#REF!</definedName>
    <definedName name="電源" localSheetId="12">#REF!</definedName>
    <definedName name="電源" localSheetId="1">#REF!</definedName>
    <definedName name="電源">#REF!</definedName>
    <definedName name="日付" localSheetId="4">#REF!</definedName>
    <definedName name="日付" localSheetId="8">#REF!</definedName>
    <definedName name="日付" localSheetId="9">#REF!</definedName>
    <definedName name="日付" localSheetId="10">#REF!</definedName>
    <definedName name="日付" localSheetId="11">#REF!</definedName>
    <definedName name="日付" localSheetId="12">#REF!</definedName>
    <definedName name="日付" localSheetId="1">#REF!</definedName>
    <definedName name="日付">#REF!</definedName>
    <definedName name="標準" localSheetId="4">#REF!</definedName>
    <definedName name="標準" localSheetId="8">#REF!</definedName>
    <definedName name="標準" localSheetId="9">#REF!</definedName>
    <definedName name="標準" localSheetId="10">#REF!</definedName>
    <definedName name="標準" localSheetId="11">#REF!</definedName>
    <definedName name="標準" localSheetId="12">#REF!</definedName>
    <definedName name="標準" localSheetId="1">#REF!</definedName>
    <definedName name="標準">#REF!</definedName>
    <definedName name="補助キーワード" localSheetId="4">#REF!</definedName>
    <definedName name="補助キーワード" localSheetId="8">#REF!</definedName>
    <definedName name="補助キーワード" localSheetId="9">#REF!</definedName>
    <definedName name="補助キーワード" localSheetId="10">#REF!</definedName>
    <definedName name="補助キーワード" localSheetId="11">#REF!</definedName>
    <definedName name="補助キーワード" localSheetId="12">#REF!</definedName>
    <definedName name="補助キーワード" localSheetId="1">#REF!</definedName>
    <definedName name="補助キーワード">#REF!</definedName>
    <definedName name="問合せ部署" localSheetId="4">#REF!</definedName>
    <definedName name="問合せ部署" localSheetId="8">#REF!</definedName>
    <definedName name="問合せ部署" localSheetId="9">#REF!</definedName>
    <definedName name="問合せ部署" localSheetId="10">#REF!</definedName>
    <definedName name="問合せ部署" localSheetId="11">#REF!</definedName>
    <definedName name="問合せ部署" localSheetId="12">#REF!</definedName>
    <definedName name="問合せ部署" localSheetId="1">#REF!</definedName>
    <definedName name="問合せ部署">#REF!</definedName>
    <definedName name="用途" localSheetId="4">#REF!</definedName>
    <definedName name="用途" localSheetId="8">#REF!</definedName>
    <definedName name="用途" localSheetId="9">#REF!</definedName>
    <definedName name="用途" localSheetId="10">#REF!</definedName>
    <definedName name="用途" localSheetId="11">#REF!</definedName>
    <definedName name="用途" localSheetId="12">#REF!</definedName>
    <definedName name="用途" localSheetId="1">#REF!</definedName>
    <definedName name="用途">#REF!</definedName>
  </definedNames>
  <calcPr calcId="162913"/>
</workbook>
</file>

<file path=xl/calcChain.xml><?xml version="1.0" encoding="utf-8"?>
<calcChain xmlns="http://schemas.openxmlformats.org/spreadsheetml/2006/main">
  <c r="L50" i="11" l="1"/>
  <c r="L49" i="11"/>
  <c r="L46" i="11"/>
  <c r="L45" i="11"/>
  <c r="L42" i="11"/>
  <c r="L41" i="11"/>
  <c r="L38" i="11"/>
  <c r="L37" i="11"/>
  <c r="L34" i="11"/>
  <c r="L33" i="11"/>
  <c r="L30" i="11"/>
  <c r="L29" i="11"/>
  <c r="L26" i="11"/>
  <c r="L25" i="11"/>
  <c r="L22" i="11"/>
  <c r="L21" i="11"/>
  <c r="L18" i="11"/>
  <c r="L17" i="11"/>
  <c r="L14" i="11"/>
  <c r="L13" i="11"/>
  <c r="L10" i="11"/>
  <c r="L9" i="11"/>
  <c r="K54" i="11"/>
  <c r="L54" i="11" s="1"/>
  <c r="K53" i="11"/>
  <c r="L53" i="11" s="1"/>
  <c r="K116" i="11"/>
  <c r="L116" i="11" s="1"/>
  <c r="K115" i="11"/>
  <c r="L115" i="11" s="1"/>
  <c r="K114" i="11"/>
  <c r="L114" i="11" s="1"/>
  <c r="K113" i="11"/>
  <c r="L113" i="11" s="1"/>
  <c r="K112" i="11"/>
  <c r="L112" i="11" s="1"/>
  <c r="K111" i="11"/>
  <c r="L111" i="11" s="1"/>
  <c r="K110" i="11"/>
  <c r="L110" i="11" s="1"/>
  <c r="K109" i="11"/>
  <c r="L109" i="11" s="1"/>
  <c r="K108" i="11"/>
  <c r="L108" i="11" s="1"/>
  <c r="K107" i="11"/>
  <c r="L107" i="11" s="1"/>
  <c r="K106" i="11"/>
  <c r="L106" i="11" s="1"/>
  <c r="K105" i="11"/>
  <c r="L105" i="11" s="1"/>
  <c r="K104" i="11"/>
  <c r="L104" i="11" s="1"/>
  <c r="K103" i="11"/>
  <c r="L103" i="11" s="1"/>
  <c r="K102" i="11"/>
  <c r="L102" i="11" s="1"/>
  <c r="K101" i="11"/>
  <c r="L101" i="11" s="1"/>
  <c r="K100" i="11"/>
  <c r="L100" i="11" s="1"/>
  <c r="K99" i="11"/>
  <c r="L99" i="11" s="1"/>
  <c r="K98" i="11"/>
  <c r="L98" i="11" s="1"/>
  <c r="K97" i="11"/>
  <c r="L97" i="11" s="1"/>
  <c r="K96" i="11"/>
  <c r="L96" i="11" s="1"/>
  <c r="K95" i="11"/>
  <c r="L95" i="11" s="1"/>
  <c r="K94" i="11"/>
  <c r="L94" i="11" s="1"/>
  <c r="K93" i="11"/>
  <c r="L93" i="11" s="1"/>
  <c r="K92" i="11"/>
  <c r="L92" i="11" s="1"/>
  <c r="K91" i="11"/>
  <c r="L91" i="11" s="1"/>
  <c r="K90" i="11"/>
  <c r="L90" i="11" s="1"/>
  <c r="K89" i="11"/>
  <c r="L89" i="11" s="1"/>
  <c r="K88" i="11"/>
  <c r="L88" i="11" s="1"/>
  <c r="K87" i="11"/>
  <c r="L87" i="11" s="1"/>
  <c r="K86" i="11"/>
  <c r="L86" i="11" s="1"/>
  <c r="K85" i="11"/>
  <c r="L85" i="11" s="1"/>
  <c r="K84" i="11"/>
  <c r="L84" i="11" s="1"/>
  <c r="K83" i="11"/>
  <c r="L83" i="11" s="1"/>
  <c r="K82" i="11"/>
  <c r="L82" i="11" s="1"/>
  <c r="K81" i="11"/>
  <c r="L81" i="11" s="1"/>
  <c r="K80" i="11"/>
  <c r="L80" i="11" s="1"/>
  <c r="K79" i="11"/>
  <c r="L79" i="11" s="1"/>
  <c r="K78" i="11"/>
  <c r="L78" i="11" s="1"/>
  <c r="K77" i="11"/>
  <c r="L77" i="11" s="1"/>
  <c r="K76" i="11"/>
  <c r="L76" i="11" s="1"/>
  <c r="K75" i="11"/>
  <c r="L75" i="11" s="1"/>
  <c r="K74" i="11"/>
  <c r="L74" i="11" s="1"/>
  <c r="K73" i="11"/>
  <c r="L73" i="11" s="1"/>
  <c r="K72" i="11"/>
  <c r="L72" i="11" s="1"/>
  <c r="K71" i="11"/>
  <c r="L71" i="11" s="1"/>
  <c r="K70" i="11"/>
  <c r="L70" i="11" s="1"/>
  <c r="K69" i="11"/>
  <c r="L69" i="11" s="1"/>
  <c r="K68" i="11"/>
  <c r="L68" i="11" s="1"/>
  <c r="K67" i="11"/>
  <c r="L67" i="11" s="1"/>
  <c r="K66" i="11"/>
  <c r="L66" i="11" s="1"/>
  <c r="K65" i="11"/>
  <c r="L65" i="11" s="1"/>
  <c r="K64" i="11"/>
  <c r="L64" i="11" s="1"/>
  <c r="K63" i="11"/>
  <c r="L63" i="11" s="1"/>
  <c r="K62" i="11"/>
  <c r="L62" i="11" s="1"/>
  <c r="K61" i="11"/>
  <c r="L61" i="11" s="1"/>
  <c r="K60" i="11"/>
  <c r="L60" i="11" s="1"/>
  <c r="K59" i="11"/>
  <c r="L59" i="11" s="1"/>
  <c r="K58" i="11"/>
  <c r="L58" i="11" s="1"/>
  <c r="K57" i="11"/>
  <c r="L57" i="11" s="1"/>
  <c r="K56" i="11"/>
  <c r="L56" i="11" s="1"/>
  <c r="K55" i="11"/>
  <c r="L55" i="11" s="1"/>
  <c r="K52" i="11"/>
  <c r="L52" i="11" s="1"/>
  <c r="K51" i="11"/>
  <c r="L51" i="11" s="1"/>
  <c r="K50" i="11"/>
  <c r="K49" i="11"/>
  <c r="K48" i="11"/>
  <c r="L48" i="11" s="1"/>
  <c r="K47" i="11"/>
  <c r="L47" i="11" s="1"/>
  <c r="K46" i="11"/>
  <c r="K45" i="11"/>
  <c r="K44" i="11"/>
  <c r="L44" i="11" s="1"/>
  <c r="K43" i="11"/>
  <c r="L43" i="11" s="1"/>
  <c r="K42" i="11"/>
  <c r="K41" i="11"/>
  <c r="K40" i="11"/>
  <c r="L40" i="11" s="1"/>
  <c r="K39" i="11"/>
  <c r="L39" i="11" s="1"/>
  <c r="K38" i="11"/>
  <c r="K37" i="11"/>
  <c r="K36" i="11"/>
  <c r="L36" i="11" s="1"/>
  <c r="K35" i="11"/>
  <c r="L35" i="11" s="1"/>
  <c r="K34" i="11"/>
  <c r="K33" i="11"/>
  <c r="K32" i="11"/>
  <c r="L32" i="11" s="1"/>
  <c r="K31" i="11"/>
  <c r="L31" i="11" s="1"/>
  <c r="K30" i="11"/>
  <c r="K29" i="11"/>
  <c r="K28" i="11"/>
  <c r="L28" i="11" s="1"/>
  <c r="K27" i="11"/>
  <c r="L27" i="11" s="1"/>
  <c r="K26" i="11"/>
  <c r="K25" i="11"/>
  <c r="K24" i="11"/>
  <c r="L24" i="11" s="1"/>
  <c r="K23" i="11"/>
  <c r="L23" i="11" s="1"/>
  <c r="K22" i="11"/>
  <c r="K21" i="11"/>
  <c r="K20" i="11"/>
  <c r="L20" i="11" s="1"/>
  <c r="K19" i="11"/>
  <c r="L19" i="11" s="1"/>
  <c r="K18" i="11"/>
  <c r="K17" i="11"/>
  <c r="K16" i="11"/>
  <c r="L16" i="11" s="1"/>
  <c r="K15" i="11"/>
  <c r="L15" i="11" s="1"/>
  <c r="K14" i="11"/>
  <c r="K13" i="11"/>
  <c r="K12" i="11"/>
  <c r="L12" i="11" s="1"/>
  <c r="K11" i="11"/>
  <c r="L11" i="11" s="1"/>
  <c r="K10" i="11"/>
  <c r="K9" i="11"/>
  <c r="K8" i="11"/>
  <c r="L8" i="11" s="1"/>
  <c r="K7" i="11"/>
  <c r="L7" i="11" s="1"/>
  <c r="H115" i="11"/>
  <c r="H113" i="11"/>
  <c r="H111" i="11"/>
  <c r="H107" i="11"/>
  <c r="H106" i="11"/>
  <c r="H103" i="11"/>
  <c r="H102" i="11"/>
  <c r="H101" i="11"/>
  <c r="H99" i="11"/>
  <c r="H97" i="11"/>
  <c r="H95" i="11"/>
  <c r="H91" i="11"/>
  <c r="H90" i="11"/>
  <c r="H87" i="11"/>
  <c r="H86" i="11"/>
  <c r="H85" i="11"/>
  <c r="H83" i="11"/>
  <c r="H81" i="11"/>
  <c r="H79" i="11"/>
  <c r="H75" i="11"/>
  <c r="H74" i="11"/>
  <c r="H71" i="11"/>
  <c r="H70" i="11"/>
  <c r="H69" i="11"/>
  <c r="H67" i="11"/>
  <c r="H65" i="11"/>
  <c r="H63" i="11"/>
  <c r="H59" i="11"/>
  <c r="H58" i="11"/>
  <c r="H55" i="11"/>
  <c r="H54" i="11"/>
  <c r="H53" i="11"/>
  <c r="H49" i="11"/>
  <c r="H47" i="11"/>
  <c r="H46" i="11"/>
  <c r="H45" i="11"/>
  <c r="H41" i="11"/>
  <c r="H37" i="11"/>
  <c r="H35" i="11"/>
  <c r="H33" i="11"/>
  <c r="H31" i="11"/>
  <c r="H30" i="11"/>
  <c r="H29" i="11"/>
  <c r="H25" i="11"/>
  <c r="H21" i="11"/>
  <c r="H19" i="11"/>
  <c r="H17" i="11"/>
  <c r="H15" i="11"/>
  <c r="H14" i="11"/>
  <c r="H13" i="11"/>
  <c r="H9" i="11"/>
  <c r="G54" i="11"/>
  <c r="G53" i="11"/>
  <c r="G116" i="11"/>
  <c r="H116" i="11" s="1"/>
  <c r="G115" i="11"/>
  <c r="G114" i="11"/>
  <c r="H114" i="11" s="1"/>
  <c r="G113" i="11"/>
  <c r="G112" i="11"/>
  <c r="H112" i="11" s="1"/>
  <c r="G111" i="11"/>
  <c r="G110" i="11"/>
  <c r="H110" i="11" s="1"/>
  <c r="G109" i="11"/>
  <c r="H109" i="11" s="1"/>
  <c r="G108" i="11"/>
  <c r="H108" i="11" s="1"/>
  <c r="G107" i="11"/>
  <c r="G106" i="11"/>
  <c r="G105" i="11"/>
  <c r="H105" i="11" s="1"/>
  <c r="G104" i="11"/>
  <c r="H104" i="11" s="1"/>
  <c r="G103" i="11"/>
  <c r="G102" i="11"/>
  <c r="G101" i="11"/>
  <c r="G100" i="11"/>
  <c r="H100" i="11" s="1"/>
  <c r="G99" i="11"/>
  <c r="G98" i="11"/>
  <c r="H98" i="11" s="1"/>
  <c r="G97" i="11"/>
  <c r="G96" i="11"/>
  <c r="H96" i="11" s="1"/>
  <c r="G95" i="11"/>
  <c r="G94" i="11"/>
  <c r="H94" i="11" s="1"/>
  <c r="G93" i="11"/>
  <c r="H93" i="11" s="1"/>
  <c r="G92" i="11"/>
  <c r="H92" i="11" s="1"/>
  <c r="G91" i="11"/>
  <c r="G90" i="11"/>
  <c r="G89" i="11"/>
  <c r="H89" i="11" s="1"/>
  <c r="G88" i="11"/>
  <c r="H88" i="11" s="1"/>
  <c r="G87" i="11"/>
  <c r="G86" i="11"/>
  <c r="G85" i="11"/>
  <c r="G84" i="11"/>
  <c r="H84" i="11" s="1"/>
  <c r="G83" i="11"/>
  <c r="G82" i="11"/>
  <c r="H82" i="11" s="1"/>
  <c r="G81" i="11"/>
  <c r="G80" i="11"/>
  <c r="H80" i="11" s="1"/>
  <c r="G79" i="11"/>
  <c r="G78" i="11"/>
  <c r="H78" i="11" s="1"/>
  <c r="G77" i="11"/>
  <c r="H77" i="11" s="1"/>
  <c r="G76" i="11"/>
  <c r="H76" i="11" s="1"/>
  <c r="G75" i="11"/>
  <c r="G74" i="11"/>
  <c r="G73" i="11"/>
  <c r="H73" i="11" s="1"/>
  <c r="G72" i="11"/>
  <c r="H72" i="11" s="1"/>
  <c r="G71" i="11"/>
  <c r="G70" i="11"/>
  <c r="G69" i="11"/>
  <c r="G68" i="11"/>
  <c r="H68" i="11" s="1"/>
  <c r="G67" i="11"/>
  <c r="G66" i="11"/>
  <c r="H66" i="11" s="1"/>
  <c r="G65" i="11"/>
  <c r="G64" i="11"/>
  <c r="H64" i="11" s="1"/>
  <c r="G63" i="11"/>
  <c r="G62" i="11"/>
  <c r="H62" i="11" s="1"/>
  <c r="G61" i="11"/>
  <c r="H61" i="11" s="1"/>
  <c r="G60" i="11"/>
  <c r="H60" i="11" s="1"/>
  <c r="G59" i="11"/>
  <c r="G58" i="11"/>
  <c r="G57" i="11"/>
  <c r="H57" i="11" s="1"/>
  <c r="G56" i="11"/>
  <c r="H56" i="11" s="1"/>
  <c r="G55" i="11"/>
  <c r="G52" i="11"/>
  <c r="H52" i="11" s="1"/>
  <c r="G51" i="11"/>
  <c r="H51" i="11" s="1"/>
  <c r="G50" i="11"/>
  <c r="H50" i="11" s="1"/>
  <c r="G49" i="11"/>
  <c r="G48" i="11"/>
  <c r="H48" i="11" s="1"/>
  <c r="G47" i="11"/>
  <c r="G46" i="11"/>
  <c r="G45" i="11"/>
  <c r="G44" i="11"/>
  <c r="H44" i="11" s="1"/>
  <c r="G43" i="11"/>
  <c r="H43" i="11" s="1"/>
  <c r="G42" i="11"/>
  <c r="H42" i="11" s="1"/>
  <c r="G41" i="11"/>
  <c r="G40" i="11"/>
  <c r="H40" i="11" s="1"/>
  <c r="G39" i="11"/>
  <c r="H39" i="11" s="1"/>
  <c r="G38" i="11"/>
  <c r="H38" i="11" s="1"/>
  <c r="G37" i="11"/>
  <c r="G36" i="11"/>
  <c r="H36" i="11" s="1"/>
  <c r="G35" i="11"/>
  <c r="G34" i="11"/>
  <c r="H34" i="11" s="1"/>
  <c r="G33" i="11"/>
  <c r="G32" i="11"/>
  <c r="H32" i="11" s="1"/>
  <c r="G31" i="11"/>
  <c r="G30" i="11"/>
  <c r="G29" i="11"/>
  <c r="G28" i="11"/>
  <c r="H28" i="11" s="1"/>
  <c r="G27" i="11"/>
  <c r="H27" i="11" s="1"/>
  <c r="G26" i="11"/>
  <c r="H26" i="11" s="1"/>
  <c r="G25" i="11"/>
  <c r="G24" i="11"/>
  <c r="H24" i="11" s="1"/>
  <c r="G23" i="11"/>
  <c r="H23" i="11" s="1"/>
  <c r="G22" i="11"/>
  <c r="H22" i="11" s="1"/>
  <c r="G21" i="11"/>
  <c r="G20" i="11"/>
  <c r="H20" i="11" s="1"/>
  <c r="G19" i="11"/>
  <c r="G18" i="11"/>
  <c r="H18" i="11" s="1"/>
  <c r="G17" i="11"/>
  <c r="G16" i="11"/>
  <c r="H16" i="11" s="1"/>
  <c r="G15" i="11"/>
  <c r="G14" i="11"/>
  <c r="G13" i="11"/>
  <c r="G12" i="11"/>
  <c r="H12" i="11" s="1"/>
  <c r="G11" i="11"/>
  <c r="H11" i="11" s="1"/>
  <c r="G10" i="11"/>
  <c r="H10" i="11" s="1"/>
  <c r="G9" i="11"/>
  <c r="G8" i="11"/>
  <c r="H8" i="11" s="1"/>
  <c r="G7" i="11"/>
  <c r="H7" i="11" s="1"/>
  <c r="R121" i="22" l="1"/>
  <c r="T121" i="22" s="1"/>
  <c r="N121" i="22"/>
  <c r="P121" i="22" s="1"/>
  <c r="I121" i="22"/>
  <c r="G121" i="22"/>
  <c r="R120" i="22"/>
  <c r="T120" i="22" s="1"/>
  <c r="N120" i="22"/>
  <c r="P120" i="22" s="1"/>
  <c r="K120" i="22"/>
  <c r="I120" i="22"/>
  <c r="G120" i="22"/>
  <c r="D120" i="22"/>
  <c r="R119" i="22"/>
  <c r="T119" i="22" s="1"/>
  <c r="P119" i="22"/>
  <c r="N119" i="22"/>
  <c r="I119" i="22"/>
  <c r="G119" i="22"/>
  <c r="T118" i="22"/>
  <c r="R118" i="22"/>
  <c r="N118" i="22"/>
  <c r="P118" i="22" s="1"/>
  <c r="K118" i="22"/>
  <c r="I118" i="22"/>
  <c r="G118" i="22"/>
  <c r="D118" i="22"/>
  <c r="R117" i="22"/>
  <c r="T117" i="22" s="1"/>
  <c r="N117" i="22"/>
  <c r="P117" i="22" s="1"/>
  <c r="I117" i="22"/>
  <c r="G117" i="22"/>
  <c r="R116" i="22"/>
  <c r="T116" i="22" s="1"/>
  <c r="N116" i="22"/>
  <c r="P116" i="22" s="1"/>
  <c r="K116" i="22"/>
  <c r="I116" i="22"/>
  <c r="G116" i="22"/>
  <c r="D116" i="22"/>
  <c r="R115" i="22"/>
  <c r="T115" i="22" s="1"/>
  <c r="N115" i="22"/>
  <c r="P115" i="22" s="1"/>
  <c r="I115" i="22"/>
  <c r="G115" i="22"/>
  <c r="R114" i="22"/>
  <c r="T114" i="22" s="1"/>
  <c r="N114" i="22"/>
  <c r="P114" i="22" s="1"/>
  <c r="K114" i="22"/>
  <c r="I114" i="22"/>
  <c r="G114" i="22"/>
  <c r="D114" i="22"/>
  <c r="R113" i="22"/>
  <c r="T113" i="22" s="1"/>
  <c r="N113" i="22"/>
  <c r="P113" i="22" s="1"/>
  <c r="I113" i="22"/>
  <c r="G113" i="22"/>
  <c r="R112" i="22"/>
  <c r="T112" i="22" s="1"/>
  <c r="N112" i="22"/>
  <c r="P112" i="22" s="1"/>
  <c r="K112" i="22"/>
  <c r="I112" i="22"/>
  <c r="G112" i="22"/>
  <c r="D112" i="22"/>
  <c r="R111" i="22"/>
  <c r="T111" i="22" s="1"/>
  <c r="P111" i="22"/>
  <c r="N111" i="22"/>
  <c r="I111" i="22"/>
  <c r="G111" i="22"/>
  <c r="T110" i="22"/>
  <c r="R110" i="22"/>
  <c r="N110" i="22"/>
  <c r="P110" i="22" s="1"/>
  <c r="K110" i="22"/>
  <c r="I110" i="22"/>
  <c r="G110" i="22"/>
  <c r="D110" i="22"/>
  <c r="R109" i="22"/>
  <c r="T109" i="22" s="1"/>
  <c r="N109" i="22"/>
  <c r="P109" i="22" s="1"/>
  <c r="I109" i="22"/>
  <c r="G109" i="22"/>
  <c r="R108" i="22"/>
  <c r="T108" i="22" s="1"/>
  <c r="N108" i="22"/>
  <c r="P108" i="22" s="1"/>
  <c r="K108" i="22"/>
  <c r="I108" i="22"/>
  <c r="G108" i="22"/>
  <c r="D108" i="22"/>
  <c r="R107" i="22"/>
  <c r="T107" i="22" s="1"/>
  <c r="N107" i="22"/>
  <c r="P107" i="22" s="1"/>
  <c r="I107" i="22"/>
  <c r="G107" i="22"/>
  <c r="R106" i="22"/>
  <c r="T106" i="22" s="1"/>
  <c r="N106" i="22"/>
  <c r="P106" i="22" s="1"/>
  <c r="K106" i="22"/>
  <c r="I106" i="22"/>
  <c r="G106" i="22"/>
  <c r="D106" i="22"/>
  <c r="R105" i="22"/>
  <c r="T105" i="22" s="1"/>
  <c r="N105" i="22"/>
  <c r="P105" i="22" s="1"/>
  <c r="I105" i="22"/>
  <c r="G105" i="22"/>
  <c r="R104" i="22"/>
  <c r="T104" i="22" s="1"/>
  <c r="N104" i="22"/>
  <c r="P104" i="22" s="1"/>
  <c r="K104" i="22"/>
  <c r="I104" i="22"/>
  <c r="G104" i="22"/>
  <c r="D104" i="22"/>
  <c r="R103" i="22"/>
  <c r="T103" i="22" s="1"/>
  <c r="P103" i="22"/>
  <c r="N103" i="22"/>
  <c r="I103" i="22"/>
  <c r="G103" i="22"/>
  <c r="T102" i="22"/>
  <c r="R102" i="22"/>
  <c r="N102" i="22"/>
  <c r="P102" i="22" s="1"/>
  <c r="K102" i="22"/>
  <c r="I102" i="22"/>
  <c r="G102" i="22"/>
  <c r="D102" i="22"/>
  <c r="R101" i="22"/>
  <c r="T101" i="22" s="1"/>
  <c r="N101" i="22"/>
  <c r="P101" i="22" s="1"/>
  <c r="I101" i="22"/>
  <c r="G101" i="22"/>
  <c r="R100" i="22"/>
  <c r="T100" i="22" s="1"/>
  <c r="N100" i="22"/>
  <c r="P100" i="22" s="1"/>
  <c r="K100" i="22"/>
  <c r="I100" i="22"/>
  <c r="G100" i="22"/>
  <c r="D100" i="22"/>
  <c r="R99" i="22"/>
  <c r="T99" i="22" s="1"/>
  <c r="N99" i="22"/>
  <c r="P99" i="22" s="1"/>
  <c r="I99" i="22"/>
  <c r="G99" i="22"/>
  <c r="R98" i="22"/>
  <c r="T98" i="22" s="1"/>
  <c r="N98" i="22"/>
  <c r="P98" i="22" s="1"/>
  <c r="K98" i="22"/>
  <c r="I98" i="22"/>
  <c r="G98" i="22"/>
  <c r="D98" i="22"/>
  <c r="R97" i="22"/>
  <c r="T97" i="22" s="1"/>
  <c r="N97" i="22"/>
  <c r="P97" i="22" s="1"/>
  <c r="I97" i="22"/>
  <c r="G97" i="22"/>
  <c r="R96" i="22"/>
  <c r="T96" i="22" s="1"/>
  <c r="N96" i="22"/>
  <c r="P96" i="22" s="1"/>
  <c r="K96" i="22"/>
  <c r="I96" i="22"/>
  <c r="G96" i="22"/>
  <c r="D96" i="22"/>
  <c r="R95" i="22"/>
  <c r="T95" i="22" s="1"/>
  <c r="P95" i="22"/>
  <c r="N95" i="22"/>
  <c r="I95" i="22"/>
  <c r="G95" i="22"/>
  <c r="T94" i="22"/>
  <c r="R94" i="22"/>
  <c r="N94" i="22"/>
  <c r="P94" i="22" s="1"/>
  <c r="K94" i="22"/>
  <c r="I94" i="22"/>
  <c r="G94" i="22"/>
  <c r="D94" i="22"/>
  <c r="R93" i="22"/>
  <c r="T93" i="22" s="1"/>
  <c r="N93" i="22"/>
  <c r="P93" i="22" s="1"/>
  <c r="I93" i="22"/>
  <c r="G93" i="22"/>
  <c r="R92" i="22"/>
  <c r="T92" i="22" s="1"/>
  <c r="N92" i="22"/>
  <c r="P92" i="22" s="1"/>
  <c r="K92" i="22"/>
  <c r="I92" i="22"/>
  <c r="G92" i="22"/>
  <c r="D92" i="22"/>
  <c r="R91" i="22"/>
  <c r="T91" i="22" s="1"/>
  <c r="N91" i="22"/>
  <c r="P91" i="22" s="1"/>
  <c r="I91" i="22"/>
  <c r="G91" i="22"/>
  <c r="R90" i="22"/>
  <c r="T90" i="22" s="1"/>
  <c r="N90" i="22"/>
  <c r="P90" i="22" s="1"/>
  <c r="K90" i="22"/>
  <c r="I90" i="22"/>
  <c r="G90" i="22"/>
  <c r="D90" i="22"/>
  <c r="R89" i="22"/>
  <c r="T89" i="22" s="1"/>
  <c r="N89" i="22"/>
  <c r="P89" i="22" s="1"/>
  <c r="I89" i="22"/>
  <c r="G89" i="22"/>
  <c r="R88" i="22"/>
  <c r="T88" i="22" s="1"/>
  <c r="N88" i="22"/>
  <c r="P88" i="22" s="1"/>
  <c r="K88" i="22"/>
  <c r="I88" i="22"/>
  <c r="G88" i="22"/>
  <c r="D88" i="22"/>
  <c r="R87" i="22"/>
  <c r="T87" i="22" s="1"/>
  <c r="P87" i="22"/>
  <c r="N87" i="22"/>
  <c r="I87" i="22"/>
  <c r="G87" i="22"/>
  <c r="T86" i="22"/>
  <c r="R86" i="22"/>
  <c r="N86" i="22"/>
  <c r="P86" i="22" s="1"/>
  <c r="K86" i="22"/>
  <c r="I86" i="22"/>
  <c r="G86" i="22"/>
  <c r="D86" i="22"/>
  <c r="R85" i="22"/>
  <c r="T85" i="22" s="1"/>
  <c r="N85" i="22"/>
  <c r="P85" i="22" s="1"/>
  <c r="I85" i="22"/>
  <c r="G85" i="22"/>
  <c r="R84" i="22"/>
  <c r="T84" i="22" s="1"/>
  <c r="N84" i="22"/>
  <c r="P84" i="22" s="1"/>
  <c r="K84" i="22"/>
  <c r="I84" i="22"/>
  <c r="G84" i="22"/>
  <c r="D84" i="22"/>
  <c r="R79" i="22"/>
  <c r="T79" i="22" s="1"/>
  <c r="N79" i="22"/>
  <c r="P79" i="22" s="1"/>
  <c r="I79" i="22"/>
  <c r="G79" i="22"/>
  <c r="R78" i="22"/>
  <c r="T78" i="22" s="1"/>
  <c r="N78" i="22"/>
  <c r="P78" i="22" s="1"/>
  <c r="K78" i="22"/>
  <c r="I78" i="22"/>
  <c r="G78" i="22"/>
  <c r="D78" i="22"/>
  <c r="R77" i="22"/>
  <c r="T77" i="22" s="1"/>
  <c r="N77" i="22"/>
  <c r="P77" i="22" s="1"/>
  <c r="I77" i="22"/>
  <c r="G77" i="22"/>
  <c r="R76" i="22"/>
  <c r="T76" i="22" s="1"/>
  <c r="N76" i="22"/>
  <c r="P76" i="22" s="1"/>
  <c r="K76" i="22"/>
  <c r="I76" i="22"/>
  <c r="G76" i="22"/>
  <c r="D76" i="22"/>
  <c r="R75" i="22"/>
  <c r="T75" i="22" s="1"/>
  <c r="P75" i="22"/>
  <c r="N75" i="22"/>
  <c r="I75" i="22"/>
  <c r="G75" i="22"/>
  <c r="T74" i="22"/>
  <c r="R74" i="22"/>
  <c r="N74" i="22"/>
  <c r="P74" i="22" s="1"/>
  <c r="K74" i="22"/>
  <c r="I74" i="22"/>
  <c r="G74" i="22"/>
  <c r="D74" i="22"/>
  <c r="R73" i="22"/>
  <c r="T73" i="22" s="1"/>
  <c r="N73" i="22"/>
  <c r="P73" i="22" s="1"/>
  <c r="I73" i="22"/>
  <c r="G73" i="22"/>
  <c r="R72" i="22"/>
  <c r="T72" i="22" s="1"/>
  <c r="N72" i="22"/>
  <c r="P72" i="22" s="1"/>
  <c r="K72" i="22"/>
  <c r="I72" i="22"/>
  <c r="G72" i="22"/>
  <c r="D72" i="22"/>
  <c r="R71" i="22"/>
  <c r="T71" i="22" s="1"/>
  <c r="N71" i="22"/>
  <c r="P71" i="22" s="1"/>
  <c r="I71" i="22"/>
  <c r="G71" i="22"/>
  <c r="R70" i="22"/>
  <c r="T70" i="22" s="1"/>
  <c r="N70" i="22"/>
  <c r="P70" i="22" s="1"/>
  <c r="K70" i="22"/>
  <c r="I70" i="22"/>
  <c r="G70" i="22"/>
  <c r="D70" i="22"/>
  <c r="R69" i="22"/>
  <c r="T69" i="22" s="1"/>
  <c r="N69" i="22"/>
  <c r="P69" i="22" s="1"/>
  <c r="I69" i="22"/>
  <c r="G69" i="22"/>
  <c r="R68" i="22"/>
  <c r="T68" i="22" s="1"/>
  <c r="N68" i="22"/>
  <c r="P68" i="22" s="1"/>
  <c r="K68" i="22"/>
  <c r="I68" i="22"/>
  <c r="G68" i="22"/>
  <c r="D68" i="22"/>
  <c r="R67" i="22"/>
  <c r="T67" i="22" s="1"/>
  <c r="P67" i="22"/>
  <c r="N67" i="22"/>
  <c r="I67" i="22"/>
  <c r="G67" i="22"/>
  <c r="T66" i="22"/>
  <c r="R66" i="22"/>
  <c r="N66" i="22"/>
  <c r="P66" i="22" s="1"/>
  <c r="K66" i="22"/>
  <c r="I66" i="22"/>
  <c r="G66" i="22"/>
  <c r="D66" i="22"/>
  <c r="R65" i="22"/>
  <c r="T65" i="22" s="1"/>
  <c r="N65" i="22"/>
  <c r="P65" i="22" s="1"/>
  <c r="I65" i="22"/>
  <c r="G65" i="22"/>
  <c r="R64" i="22"/>
  <c r="T64" i="22" s="1"/>
  <c r="N64" i="22"/>
  <c r="P64" i="22" s="1"/>
  <c r="K64" i="22"/>
  <c r="I64" i="22"/>
  <c r="G64" i="22"/>
  <c r="D64" i="22"/>
  <c r="R63" i="22"/>
  <c r="T63" i="22" s="1"/>
  <c r="N63" i="22"/>
  <c r="P63" i="22" s="1"/>
  <c r="I63" i="22"/>
  <c r="G63" i="22"/>
  <c r="R62" i="22"/>
  <c r="T62" i="22" s="1"/>
  <c r="N62" i="22"/>
  <c r="P62" i="22" s="1"/>
  <c r="K62" i="22"/>
  <c r="I62" i="22"/>
  <c r="G62" i="22"/>
  <c r="D62" i="22"/>
  <c r="R61" i="22"/>
  <c r="T61" i="22" s="1"/>
  <c r="N61" i="22"/>
  <c r="P61" i="22" s="1"/>
  <c r="I61" i="22"/>
  <c r="G61" i="22"/>
  <c r="R60" i="22"/>
  <c r="T60" i="22" s="1"/>
  <c r="N60" i="22"/>
  <c r="P60" i="22" s="1"/>
  <c r="K60" i="22"/>
  <c r="I60" i="22"/>
  <c r="G60" i="22"/>
  <c r="D60" i="22"/>
  <c r="R59" i="22"/>
  <c r="T59" i="22" s="1"/>
  <c r="P59" i="22"/>
  <c r="N59" i="22"/>
  <c r="I59" i="22"/>
  <c r="G59" i="22"/>
  <c r="T58" i="22"/>
  <c r="R58" i="22"/>
  <c r="N58" i="22"/>
  <c r="P58" i="22" s="1"/>
  <c r="K58" i="22"/>
  <c r="I58" i="22"/>
  <c r="G58" i="22"/>
  <c r="D58" i="22"/>
  <c r="R57" i="22"/>
  <c r="T57" i="22" s="1"/>
  <c r="N57" i="22"/>
  <c r="P57" i="22" s="1"/>
  <c r="I57" i="22"/>
  <c r="G57" i="22"/>
  <c r="R56" i="22"/>
  <c r="T56" i="22" s="1"/>
  <c r="N56" i="22"/>
  <c r="P56" i="22" s="1"/>
  <c r="K56" i="22"/>
  <c r="I56" i="22"/>
  <c r="G56" i="22"/>
  <c r="D56" i="22"/>
  <c r="T55" i="22"/>
  <c r="R55" i="22"/>
  <c r="N55" i="22"/>
  <c r="P55" i="22" s="1"/>
  <c r="I55" i="22"/>
  <c r="G55" i="22"/>
  <c r="R54" i="22"/>
  <c r="T54" i="22" s="1"/>
  <c r="P54" i="22"/>
  <c r="N54" i="22"/>
  <c r="K54" i="22"/>
  <c r="I54" i="22"/>
  <c r="G54" i="22"/>
  <c r="D54" i="22"/>
  <c r="T53" i="22"/>
  <c r="R53" i="22"/>
  <c r="N53" i="22"/>
  <c r="P53" i="22" s="1"/>
  <c r="I53" i="22"/>
  <c r="G53" i="22"/>
  <c r="R52" i="22"/>
  <c r="T52" i="22" s="1"/>
  <c r="P52" i="22"/>
  <c r="N52" i="22"/>
  <c r="K52" i="22"/>
  <c r="I52" i="22"/>
  <c r="G52" i="22"/>
  <c r="D52" i="22"/>
  <c r="R51" i="22"/>
  <c r="T51" i="22" s="1"/>
  <c r="N51" i="22"/>
  <c r="P51" i="22" s="1"/>
  <c r="I51" i="22"/>
  <c r="G51" i="22"/>
  <c r="R50" i="22"/>
  <c r="T50" i="22" s="1"/>
  <c r="N50" i="22"/>
  <c r="P50" i="22" s="1"/>
  <c r="K50" i="22"/>
  <c r="I50" i="22"/>
  <c r="G50" i="22"/>
  <c r="D50" i="22"/>
  <c r="R49" i="22"/>
  <c r="T49" i="22" s="1"/>
  <c r="N49" i="22"/>
  <c r="P49" i="22" s="1"/>
  <c r="I49" i="22"/>
  <c r="G49" i="22"/>
  <c r="R48" i="22"/>
  <c r="T48" i="22" s="1"/>
  <c r="N48" i="22"/>
  <c r="P48" i="22" s="1"/>
  <c r="K48" i="22"/>
  <c r="I48" i="22"/>
  <c r="G48" i="22"/>
  <c r="D48" i="22"/>
  <c r="T47" i="22"/>
  <c r="R47" i="22"/>
  <c r="N47" i="22"/>
  <c r="P47" i="22" s="1"/>
  <c r="I47" i="22"/>
  <c r="G47" i="22"/>
  <c r="R46" i="22"/>
  <c r="T46" i="22" s="1"/>
  <c r="P46" i="22"/>
  <c r="N46" i="22"/>
  <c r="K46" i="22"/>
  <c r="I46" i="22"/>
  <c r="G46" i="22"/>
  <c r="D46" i="22"/>
  <c r="T45" i="22"/>
  <c r="R45" i="22"/>
  <c r="N45" i="22"/>
  <c r="P45" i="22" s="1"/>
  <c r="I45" i="22"/>
  <c r="G45" i="22"/>
  <c r="R44" i="22"/>
  <c r="T44" i="22" s="1"/>
  <c r="P44" i="22"/>
  <c r="N44" i="22"/>
  <c r="K44" i="22"/>
  <c r="I44" i="22"/>
  <c r="G44" i="22"/>
  <c r="D44" i="22"/>
  <c r="R43" i="22"/>
  <c r="T43" i="22" s="1"/>
  <c r="N43" i="22"/>
  <c r="P43" i="22" s="1"/>
  <c r="I43" i="22"/>
  <c r="G43" i="22"/>
  <c r="R42" i="22"/>
  <c r="T42" i="22" s="1"/>
  <c r="N42" i="22"/>
  <c r="P42" i="22" s="1"/>
  <c r="K42" i="22"/>
  <c r="I42" i="22"/>
  <c r="G42" i="22"/>
  <c r="D42" i="22"/>
  <c r="R41" i="22"/>
  <c r="T41" i="22" s="1"/>
  <c r="N41" i="22"/>
  <c r="P41" i="22" s="1"/>
  <c r="I41" i="22"/>
  <c r="G41" i="22"/>
  <c r="R40" i="22"/>
  <c r="T40" i="22" s="1"/>
  <c r="N40" i="22"/>
  <c r="P40" i="22" s="1"/>
  <c r="K40" i="22"/>
  <c r="I40" i="22"/>
  <c r="G40" i="22"/>
  <c r="D40" i="22"/>
  <c r="T39" i="22"/>
  <c r="R39" i="22"/>
  <c r="N39" i="22"/>
  <c r="P39" i="22" s="1"/>
  <c r="I39" i="22"/>
  <c r="G39" i="22"/>
  <c r="R38" i="22"/>
  <c r="T38" i="22" s="1"/>
  <c r="P38" i="22"/>
  <c r="N38" i="22"/>
  <c r="K38" i="22"/>
  <c r="I38" i="22"/>
  <c r="G38" i="22"/>
  <c r="D38" i="22"/>
  <c r="R37" i="22"/>
  <c r="T37" i="22" s="1"/>
  <c r="N37" i="22"/>
  <c r="P37" i="22" s="1"/>
  <c r="I37" i="22"/>
  <c r="G37" i="22"/>
  <c r="R36" i="22"/>
  <c r="T36" i="22" s="1"/>
  <c r="P36" i="22"/>
  <c r="N36" i="22"/>
  <c r="K36" i="22"/>
  <c r="I36" i="22"/>
  <c r="G36" i="22"/>
  <c r="D36" i="22"/>
  <c r="R35" i="22"/>
  <c r="T35" i="22" s="1"/>
  <c r="N35" i="22"/>
  <c r="P35" i="22" s="1"/>
  <c r="I35" i="22"/>
  <c r="G35" i="22"/>
  <c r="R34" i="22"/>
  <c r="T34" i="22" s="1"/>
  <c r="N34" i="22"/>
  <c r="P34" i="22" s="1"/>
  <c r="K34" i="22"/>
  <c r="I34" i="22"/>
  <c r="G34" i="22"/>
  <c r="D34" i="22"/>
  <c r="R33" i="22"/>
  <c r="T33" i="22" s="1"/>
  <c r="N33" i="22"/>
  <c r="P33" i="22" s="1"/>
  <c r="I33" i="22"/>
  <c r="G33" i="22"/>
  <c r="R32" i="22"/>
  <c r="T32" i="22" s="1"/>
  <c r="N32" i="22"/>
  <c r="P32" i="22" s="1"/>
  <c r="K32" i="22"/>
  <c r="I32" i="22"/>
  <c r="G32" i="22"/>
  <c r="D32" i="22"/>
  <c r="R31" i="22"/>
  <c r="T31" i="22" s="1"/>
  <c r="N31" i="22"/>
  <c r="P31" i="22" s="1"/>
  <c r="I31" i="22"/>
  <c r="G31" i="22"/>
  <c r="R30" i="22"/>
  <c r="T30" i="22" s="1"/>
  <c r="P30" i="22"/>
  <c r="N30" i="22"/>
  <c r="K30" i="22"/>
  <c r="I30" i="22"/>
  <c r="G30" i="22"/>
  <c r="D30" i="22"/>
  <c r="R29" i="22"/>
  <c r="T29" i="22" s="1"/>
  <c r="N29" i="22"/>
  <c r="P29" i="22" s="1"/>
  <c r="I29" i="22"/>
  <c r="G29" i="22"/>
  <c r="R28" i="22"/>
  <c r="T28" i="22" s="1"/>
  <c r="P28" i="22"/>
  <c r="N28" i="22"/>
  <c r="K28" i="22"/>
  <c r="I28" i="22"/>
  <c r="G28" i="22"/>
  <c r="D28" i="22"/>
  <c r="R27" i="22"/>
  <c r="T27" i="22" s="1"/>
  <c r="N27" i="22"/>
  <c r="P27" i="22" s="1"/>
  <c r="I27" i="22"/>
  <c r="G27" i="22"/>
  <c r="R26" i="22"/>
  <c r="T26" i="22" s="1"/>
  <c r="N26" i="22"/>
  <c r="P26" i="22" s="1"/>
  <c r="K26" i="22"/>
  <c r="I26" i="22"/>
  <c r="G26" i="22"/>
  <c r="D26" i="22"/>
  <c r="R25" i="22"/>
  <c r="T25" i="22" s="1"/>
  <c r="N25" i="22"/>
  <c r="P25" i="22" s="1"/>
  <c r="I25" i="22"/>
  <c r="G25" i="22"/>
  <c r="R24" i="22"/>
  <c r="T24" i="22" s="1"/>
  <c r="N24" i="22"/>
  <c r="P24" i="22" s="1"/>
  <c r="K24" i="22"/>
  <c r="I24" i="22"/>
  <c r="G24" i="22"/>
  <c r="D24" i="22"/>
  <c r="R23" i="22"/>
  <c r="T23" i="22" s="1"/>
  <c r="N23" i="22"/>
  <c r="P23" i="22" s="1"/>
  <c r="I23" i="22"/>
  <c r="G23" i="22"/>
  <c r="R22" i="22"/>
  <c r="T22" i="22" s="1"/>
  <c r="P22" i="22"/>
  <c r="N22" i="22"/>
  <c r="K22" i="22"/>
  <c r="I22" i="22"/>
  <c r="G22" i="22"/>
  <c r="D22" i="22"/>
  <c r="R21" i="22"/>
  <c r="T21" i="22" s="1"/>
  <c r="N21" i="22"/>
  <c r="P21" i="22" s="1"/>
  <c r="I21" i="22"/>
  <c r="G21" i="22"/>
  <c r="R20" i="22"/>
  <c r="T20" i="22" s="1"/>
  <c r="P20" i="22"/>
  <c r="N20" i="22"/>
  <c r="K20" i="22"/>
  <c r="I20" i="22"/>
  <c r="G20" i="22"/>
  <c r="D20" i="22"/>
  <c r="R19" i="22"/>
  <c r="T19" i="22" s="1"/>
  <c r="N19" i="22"/>
  <c r="P19" i="22" s="1"/>
  <c r="I19" i="22"/>
  <c r="G19" i="22"/>
  <c r="R18" i="22"/>
  <c r="T18" i="22" s="1"/>
  <c r="N18" i="22"/>
  <c r="P18" i="22" s="1"/>
  <c r="K18" i="22"/>
  <c r="I18" i="22"/>
  <c r="G18" i="22"/>
  <c r="D18" i="22"/>
  <c r="R17" i="22"/>
  <c r="T17" i="22" s="1"/>
  <c r="P17" i="22"/>
  <c r="N17" i="22"/>
  <c r="I17" i="22"/>
  <c r="G17" i="22"/>
  <c r="T16" i="22"/>
  <c r="R16" i="22"/>
  <c r="N16" i="22"/>
  <c r="P16" i="22" s="1"/>
  <c r="K16" i="22"/>
  <c r="I16" i="22"/>
  <c r="G16" i="22"/>
  <c r="D16" i="22"/>
  <c r="R15" i="22"/>
  <c r="T15" i="22" s="1"/>
  <c r="N15" i="22"/>
  <c r="P15" i="22" s="1"/>
  <c r="I15" i="22"/>
  <c r="G15" i="22"/>
  <c r="R14" i="22"/>
  <c r="T14" i="22" s="1"/>
  <c r="N14" i="22"/>
  <c r="P14" i="22" s="1"/>
  <c r="K14" i="22"/>
  <c r="I14" i="22"/>
  <c r="G14" i="22"/>
  <c r="D14" i="22"/>
  <c r="R13" i="22"/>
  <c r="T13" i="22" s="1"/>
  <c r="N13" i="22"/>
  <c r="P13" i="22" s="1"/>
  <c r="I13" i="22"/>
  <c r="G13" i="22"/>
  <c r="R12" i="22"/>
  <c r="T12" i="22" s="1"/>
  <c r="N12" i="22"/>
  <c r="P12" i="22" s="1"/>
  <c r="K12" i="22"/>
  <c r="I12" i="22"/>
  <c r="G12" i="22"/>
  <c r="D12" i="22"/>
  <c r="R11" i="22"/>
  <c r="T11" i="22" s="1"/>
  <c r="N11" i="22"/>
  <c r="P11" i="22" s="1"/>
  <c r="I11" i="22"/>
  <c r="G11" i="22"/>
  <c r="R10" i="22"/>
  <c r="T10" i="22" s="1"/>
  <c r="N10" i="22"/>
  <c r="P10" i="22" s="1"/>
  <c r="K10" i="22"/>
  <c r="I10" i="22"/>
  <c r="G10" i="22"/>
  <c r="D10" i="22"/>
  <c r="A10" i="22"/>
  <c r="A12" i="22" s="1"/>
  <c r="A14" i="22" s="1"/>
  <c r="A16" i="22" s="1"/>
  <c r="A18" i="22" s="1"/>
  <c r="A20" i="22" s="1"/>
  <c r="A22" i="22" s="1"/>
  <c r="A24" i="22" s="1"/>
  <c r="A26" i="22" s="1"/>
  <c r="A28" i="22" s="1"/>
  <c r="A30" i="22" s="1"/>
  <c r="A32" i="22" s="1"/>
  <c r="A34" i="22" s="1"/>
  <c r="A36" i="22" s="1"/>
  <c r="A38" i="22" s="1"/>
  <c r="A40" i="22" s="1"/>
  <c r="A42" i="22" s="1"/>
  <c r="A44" i="22" s="1"/>
  <c r="A46" i="22" s="1"/>
  <c r="A48" i="22" s="1"/>
  <c r="A50" i="22" s="1"/>
  <c r="A52" i="22" s="1"/>
  <c r="A54" i="22" s="1"/>
  <c r="A56" i="22" s="1"/>
  <c r="A58" i="22" s="1"/>
  <c r="A60" i="22" s="1"/>
  <c r="A62" i="22" s="1"/>
  <c r="A64" i="22" s="1"/>
  <c r="A66" i="22" s="1"/>
  <c r="A68" i="22" s="1"/>
  <c r="A70" i="22" s="1"/>
  <c r="A72" i="22" s="1"/>
  <c r="A74" i="22" s="1"/>
  <c r="A76" i="22" s="1"/>
  <c r="A78" i="22" s="1"/>
  <c r="A84" i="22" s="1"/>
  <c r="A86" i="22" s="1"/>
  <c r="A88" i="22" s="1"/>
  <c r="A90" i="22" s="1"/>
  <c r="A92" i="22" s="1"/>
  <c r="A94" i="22" s="1"/>
  <c r="A96" i="22" s="1"/>
  <c r="A98" i="22" s="1"/>
  <c r="A100" i="22" s="1"/>
  <c r="A102" i="22" s="1"/>
  <c r="A104" i="22" s="1"/>
  <c r="A106" i="22" s="1"/>
  <c r="A108" i="22" s="1"/>
  <c r="A110" i="22" s="1"/>
  <c r="A112" i="22" s="1"/>
  <c r="A114" i="22" s="1"/>
  <c r="A116" i="22" s="1"/>
  <c r="A118" i="22" s="1"/>
  <c r="A120" i="22" s="1"/>
  <c r="R9" i="22"/>
  <c r="T9" i="22" s="1"/>
  <c r="N9" i="22"/>
  <c r="P9" i="22" s="1"/>
  <c r="I9" i="22"/>
  <c r="G9" i="22"/>
  <c r="R8" i="22"/>
  <c r="T8" i="22" s="1"/>
  <c r="N8" i="22"/>
  <c r="P8" i="22" s="1"/>
  <c r="K8" i="22"/>
  <c r="I8" i="22"/>
  <c r="G8" i="22"/>
  <c r="D8" i="22"/>
  <c r="D726" i="20" l="1"/>
  <c r="D725" i="20"/>
  <c r="D724" i="20"/>
  <c r="D723" i="20"/>
  <c r="D722" i="20"/>
  <c r="D721" i="20"/>
  <c r="D720" i="20"/>
  <c r="D719" i="20"/>
  <c r="D718" i="20"/>
  <c r="D717" i="20"/>
  <c r="D716" i="20"/>
  <c r="D715" i="20"/>
  <c r="D714" i="20"/>
  <c r="D713" i="20"/>
  <c r="D712" i="20"/>
  <c r="D711" i="20"/>
  <c r="D710" i="20"/>
  <c r="D709" i="20"/>
  <c r="D708" i="20"/>
  <c r="D707" i="20"/>
  <c r="D706" i="20"/>
  <c r="D705" i="20"/>
  <c r="D704" i="20"/>
  <c r="D703" i="20"/>
  <c r="D702" i="20"/>
  <c r="D701" i="20"/>
  <c r="D700" i="20"/>
  <c r="D699" i="20"/>
  <c r="D698" i="20"/>
  <c r="D697" i="20"/>
  <c r="D696" i="20"/>
  <c r="D695" i="20"/>
  <c r="D694" i="20"/>
  <c r="D693" i="20"/>
  <c r="D692" i="20"/>
  <c r="D691" i="20"/>
  <c r="D690" i="20"/>
  <c r="D689" i="20"/>
  <c r="D688" i="20"/>
  <c r="D687" i="20"/>
  <c r="D686" i="20"/>
  <c r="D685" i="20"/>
  <c r="D684" i="20"/>
  <c r="D683" i="20"/>
  <c r="D682" i="20"/>
  <c r="D681" i="20"/>
  <c r="D680" i="20"/>
  <c r="D679" i="20"/>
  <c r="D678" i="20"/>
  <c r="D677" i="20"/>
  <c r="D676" i="20"/>
  <c r="D675" i="20"/>
  <c r="D674" i="20"/>
  <c r="D673" i="20"/>
  <c r="D672" i="20"/>
  <c r="D671" i="20"/>
  <c r="D670" i="20"/>
  <c r="D669" i="20"/>
  <c r="D668" i="20"/>
  <c r="D667" i="20"/>
  <c r="D666" i="20"/>
  <c r="D665" i="20"/>
  <c r="D664" i="20"/>
  <c r="D663" i="20"/>
  <c r="D662" i="20"/>
  <c r="D661" i="20"/>
  <c r="D660" i="20"/>
  <c r="D659" i="20"/>
  <c r="D658" i="20"/>
  <c r="D657" i="20"/>
  <c r="D656" i="20"/>
  <c r="D655" i="20"/>
  <c r="D654" i="20"/>
  <c r="D653" i="20"/>
  <c r="D652" i="20"/>
  <c r="D651" i="20"/>
  <c r="D650" i="20"/>
  <c r="D649" i="20"/>
  <c r="D648" i="20"/>
  <c r="D647" i="20"/>
  <c r="D646" i="20"/>
  <c r="D645" i="20"/>
  <c r="D644" i="20"/>
  <c r="D643" i="20"/>
  <c r="D642" i="20"/>
  <c r="D641" i="20"/>
  <c r="D640" i="20"/>
  <c r="D639" i="20"/>
  <c r="D638" i="20"/>
  <c r="D637" i="20"/>
  <c r="D636" i="20"/>
  <c r="D635" i="20"/>
  <c r="D634" i="20"/>
  <c r="D633" i="20"/>
  <c r="D632" i="20"/>
  <c r="D631" i="20"/>
  <c r="D630" i="20"/>
  <c r="D629" i="20"/>
  <c r="D628" i="20"/>
  <c r="D627" i="20"/>
  <c r="D626" i="20"/>
  <c r="D625" i="20"/>
  <c r="D624" i="20"/>
  <c r="D623" i="20"/>
  <c r="D622" i="20"/>
  <c r="D621" i="20"/>
  <c r="D620" i="20"/>
  <c r="D619" i="20"/>
  <c r="D618" i="20"/>
  <c r="D617" i="20"/>
  <c r="D616" i="20"/>
  <c r="D615" i="20"/>
  <c r="D614" i="20"/>
  <c r="D613" i="20"/>
  <c r="D612" i="20"/>
  <c r="D611" i="20"/>
  <c r="D610" i="20"/>
  <c r="D609" i="20"/>
  <c r="D608" i="20"/>
  <c r="D607" i="20"/>
  <c r="D606" i="20"/>
  <c r="D605" i="20"/>
  <c r="D604" i="20"/>
  <c r="D603" i="20"/>
  <c r="D602" i="20"/>
  <c r="D601" i="20"/>
  <c r="D600" i="20"/>
  <c r="D599" i="20"/>
  <c r="D598" i="20"/>
  <c r="D597" i="20"/>
  <c r="D596" i="20"/>
  <c r="D595" i="20"/>
  <c r="D594" i="20"/>
  <c r="D593" i="20"/>
  <c r="D592" i="20"/>
  <c r="D591" i="20"/>
  <c r="D590" i="20"/>
  <c r="D589" i="20"/>
  <c r="D588" i="20"/>
  <c r="D587" i="20"/>
  <c r="D586" i="20"/>
  <c r="D585" i="20"/>
  <c r="D584" i="20"/>
  <c r="D583" i="20"/>
  <c r="D582" i="20"/>
  <c r="D581" i="20"/>
  <c r="D580" i="20"/>
  <c r="D579" i="20"/>
  <c r="D578" i="20"/>
  <c r="D577" i="20"/>
  <c r="D576" i="20"/>
  <c r="D575" i="20"/>
  <c r="D574" i="20"/>
  <c r="D573" i="20"/>
  <c r="D572" i="20"/>
  <c r="D571" i="20"/>
  <c r="D570" i="20"/>
  <c r="D569" i="20"/>
  <c r="D568" i="20"/>
  <c r="D567" i="20"/>
  <c r="D566" i="20"/>
  <c r="D565" i="20"/>
  <c r="D564" i="20"/>
  <c r="D563" i="20"/>
  <c r="D562" i="20"/>
  <c r="D561" i="20"/>
  <c r="D560" i="20"/>
  <c r="D559" i="20"/>
  <c r="D558" i="20"/>
  <c r="D557" i="20"/>
  <c r="D556" i="20"/>
  <c r="D555" i="20"/>
  <c r="D554" i="20"/>
  <c r="D553" i="20"/>
  <c r="D552" i="20"/>
  <c r="D551" i="20"/>
  <c r="D550" i="20"/>
  <c r="D549" i="20"/>
  <c r="D548" i="20"/>
  <c r="D547" i="20"/>
  <c r="D546" i="20"/>
  <c r="D545" i="20"/>
  <c r="D544" i="20"/>
  <c r="D543" i="20"/>
  <c r="D542" i="20"/>
  <c r="D541" i="20"/>
  <c r="D540" i="20"/>
  <c r="D539" i="20"/>
  <c r="D538" i="20"/>
  <c r="D537" i="20"/>
  <c r="D536" i="20"/>
  <c r="D535" i="20"/>
  <c r="D534" i="20"/>
  <c r="D533" i="20"/>
  <c r="D532" i="20"/>
  <c r="D531" i="20"/>
  <c r="D530" i="20"/>
  <c r="D529" i="20"/>
  <c r="D528" i="20"/>
  <c r="D527" i="20"/>
  <c r="D526" i="20"/>
  <c r="D525" i="20"/>
  <c r="D524" i="20"/>
  <c r="D523" i="20"/>
  <c r="D522" i="20"/>
  <c r="D521" i="20"/>
  <c r="D520" i="20"/>
  <c r="D519" i="20"/>
  <c r="D518" i="20"/>
  <c r="D517" i="20"/>
  <c r="D516" i="20"/>
  <c r="D515" i="20"/>
  <c r="D514" i="20"/>
  <c r="D513" i="20"/>
  <c r="D512" i="20"/>
  <c r="D511" i="20"/>
  <c r="D510" i="20"/>
  <c r="D509" i="20"/>
  <c r="D508" i="20"/>
  <c r="D507" i="20"/>
  <c r="D506" i="20"/>
  <c r="D505" i="20"/>
  <c r="D504" i="20"/>
  <c r="D503" i="20"/>
  <c r="D502" i="20"/>
  <c r="D501" i="20"/>
  <c r="D500" i="20"/>
  <c r="D499" i="20"/>
  <c r="D498" i="20"/>
  <c r="D497" i="20"/>
  <c r="D496" i="20"/>
  <c r="D495" i="20"/>
  <c r="D494" i="20"/>
  <c r="D493" i="20"/>
  <c r="D492" i="20"/>
  <c r="D491" i="20"/>
  <c r="D490" i="20"/>
  <c r="D489" i="20"/>
  <c r="D488" i="20"/>
  <c r="D487" i="20"/>
  <c r="D486" i="20"/>
  <c r="D485" i="20"/>
  <c r="D484" i="20"/>
  <c r="D483" i="20"/>
  <c r="D482" i="20"/>
  <c r="D481" i="20"/>
  <c r="D480" i="20"/>
  <c r="D479" i="20"/>
  <c r="D478" i="20"/>
  <c r="D477" i="20"/>
  <c r="D476" i="20"/>
  <c r="D475" i="20"/>
  <c r="D474" i="20"/>
  <c r="D473" i="20"/>
  <c r="D472" i="20"/>
  <c r="D471" i="20"/>
  <c r="D470" i="20"/>
  <c r="D469" i="20"/>
  <c r="D468" i="20"/>
  <c r="D467" i="20"/>
  <c r="D466" i="20"/>
  <c r="D465" i="20"/>
  <c r="D464" i="20"/>
  <c r="D463" i="20"/>
  <c r="D462" i="20"/>
  <c r="D461" i="20"/>
  <c r="D460" i="20"/>
  <c r="D459" i="20"/>
  <c r="D458" i="20"/>
  <c r="D457" i="20"/>
  <c r="D456" i="20"/>
  <c r="D455" i="20"/>
  <c r="D454" i="20"/>
  <c r="D453" i="20"/>
  <c r="D452" i="20"/>
  <c r="D451" i="20"/>
  <c r="D450" i="20"/>
  <c r="D449" i="20"/>
  <c r="D448" i="20"/>
  <c r="D447" i="20"/>
  <c r="D446" i="20"/>
  <c r="D445" i="20"/>
  <c r="D444" i="20"/>
  <c r="D443" i="20"/>
  <c r="D442" i="20"/>
  <c r="D441" i="20"/>
  <c r="D440" i="20"/>
  <c r="D439" i="20"/>
  <c r="D438" i="20"/>
  <c r="D437" i="20"/>
  <c r="D436" i="20"/>
  <c r="D435" i="20"/>
  <c r="D434" i="20"/>
  <c r="D433" i="20"/>
  <c r="D432" i="20"/>
  <c r="D431" i="20"/>
  <c r="D430" i="20"/>
  <c r="D429" i="20"/>
  <c r="D428" i="20"/>
  <c r="D427" i="20"/>
  <c r="D426" i="20"/>
  <c r="D425" i="20"/>
  <c r="D424" i="20"/>
  <c r="D423" i="20"/>
  <c r="D422" i="20"/>
  <c r="D421" i="20"/>
  <c r="D420" i="20"/>
  <c r="D419" i="20"/>
  <c r="D418" i="20"/>
  <c r="D417" i="20"/>
  <c r="D416" i="20"/>
  <c r="D415" i="20"/>
  <c r="D414" i="20"/>
  <c r="D413" i="20"/>
  <c r="D412" i="20"/>
  <c r="D411" i="20"/>
  <c r="D410" i="20"/>
  <c r="D409" i="20"/>
  <c r="D408" i="20"/>
  <c r="D407" i="20"/>
  <c r="D406" i="20"/>
  <c r="D405" i="20"/>
  <c r="D404" i="20"/>
  <c r="D403" i="20"/>
  <c r="D402" i="20"/>
  <c r="D401" i="20"/>
  <c r="D400" i="20"/>
  <c r="D399" i="20"/>
  <c r="D398" i="20"/>
  <c r="D397" i="20"/>
  <c r="D396" i="20"/>
  <c r="D395" i="20"/>
  <c r="D394" i="20"/>
  <c r="D393" i="20"/>
  <c r="D392" i="20"/>
  <c r="D391" i="20"/>
  <c r="D390" i="20"/>
  <c r="D389" i="20"/>
  <c r="D388" i="20"/>
  <c r="D387" i="20"/>
  <c r="D386" i="20"/>
  <c r="D385" i="20"/>
  <c r="D384" i="20"/>
  <c r="D383" i="20"/>
  <c r="D382" i="20"/>
  <c r="D381" i="20"/>
  <c r="D380" i="20"/>
  <c r="D379" i="20"/>
  <c r="D378" i="20"/>
  <c r="D377" i="20"/>
  <c r="D376" i="20"/>
  <c r="D375" i="20"/>
  <c r="D374" i="20"/>
  <c r="D373" i="20"/>
  <c r="D372" i="20"/>
  <c r="D371" i="20"/>
  <c r="D370" i="20"/>
  <c r="D369" i="20"/>
  <c r="D368" i="20"/>
  <c r="D367" i="20"/>
  <c r="D366" i="20"/>
  <c r="D365" i="20"/>
  <c r="D364" i="20"/>
  <c r="D363" i="20"/>
  <c r="D362" i="20"/>
  <c r="D361" i="20"/>
  <c r="D360" i="20"/>
  <c r="D359" i="20"/>
  <c r="D358" i="20"/>
  <c r="D357" i="20"/>
  <c r="D356" i="20"/>
  <c r="D355" i="20"/>
  <c r="D354" i="20"/>
  <c r="D353" i="20"/>
  <c r="D352" i="20"/>
  <c r="D351" i="20"/>
  <c r="D350" i="20"/>
  <c r="D349" i="20"/>
  <c r="D348" i="20"/>
  <c r="D347" i="20"/>
  <c r="D346" i="20"/>
  <c r="D345" i="20"/>
  <c r="D344" i="20"/>
  <c r="D343" i="20"/>
  <c r="D342" i="20"/>
  <c r="D341" i="20"/>
  <c r="D340" i="20"/>
  <c r="D339" i="20"/>
  <c r="D338" i="20"/>
  <c r="D337" i="20"/>
  <c r="D336" i="20"/>
  <c r="D335" i="20"/>
  <c r="D334" i="20"/>
  <c r="D333" i="20"/>
  <c r="D332" i="20"/>
  <c r="D331" i="20"/>
  <c r="D330" i="20"/>
  <c r="D329" i="20"/>
  <c r="D328" i="20"/>
  <c r="D327" i="20"/>
  <c r="D326" i="20"/>
  <c r="D325" i="20"/>
  <c r="D324" i="20"/>
  <c r="D323" i="20"/>
  <c r="D322" i="20"/>
  <c r="D321" i="20"/>
  <c r="D320" i="20"/>
  <c r="D319" i="20"/>
  <c r="D318" i="20"/>
  <c r="D317" i="20"/>
  <c r="D316" i="20"/>
  <c r="D315" i="20"/>
  <c r="D314" i="20"/>
  <c r="D313" i="20"/>
  <c r="D312" i="20"/>
  <c r="D311" i="20"/>
  <c r="D310" i="20"/>
  <c r="D309" i="20"/>
  <c r="D308" i="20"/>
  <c r="D307" i="20"/>
  <c r="D306" i="20"/>
  <c r="D305" i="20"/>
  <c r="D304" i="20"/>
  <c r="D303" i="20"/>
  <c r="D302" i="20"/>
  <c r="D301" i="20"/>
  <c r="D300" i="20"/>
  <c r="D299" i="20"/>
  <c r="D298" i="20"/>
  <c r="D297" i="20"/>
  <c r="D296" i="20"/>
  <c r="D295" i="20"/>
  <c r="D294" i="20"/>
  <c r="D293" i="20"/>
  <c r="D292" i="20"/>
  <c r="D291" i="20"/>
  <c r="D290" i="20"/>
  <c r="D289" i="20"/>
  <c r="D288" i="20"/>
  <c r="D287" i="20"/>
  <c r="D286" i="20"/>
  <c r="D285" i="20"/>
  <c r="D284" i="20"/>
  <c r="D283" i="20"/>
  <c r="D282" i="20"/>
  <c r="D281" i="20"/>
  <c r="D280" i="20"/>
  <c r="D279" i="20"/>
  <c r="D278" i="20"/>
  <c r="D277" i="20"/>
  <c r="D276" i="20"/>
  <c r="D275" i="20"/>
  <c r="D274" i="20"/>
  <c r="D273" i="20"/>
  <c r="D272" i="20"/>
  <c r="D271" i="20"/>
  <c r="D270" i="20"/>
  <c r="D269" i="20"/>
  <c r="D268" i="20"/>
  <c r="D267" i="20"/>
  <c r="D266" i="20"/>
  <c r="D265" i="20"/>
  <c r="D264" i="20"/>
  <c r="D263" i="20"/>
  <c r="D262" i="20"/>
  <c r="D261" i="20"/>
  <c r="D260" i="20"/>
  <c r="D259" i="20"/>
  <c r="D258" i="20"/>
  <c r="D257" i="20"/>
  <c r="D256" i="20"/>
  <c r="D255" i="20"/>
  <c r="D254" i="20"/>
  <c r="D253" i="20"/>
  <c r="D252" i="20"/>
  <c r="D251" i="20"/>
  <c r="D250" i="20"/>
  <c r="D249" i="20"/>
  <c r="D248" i="20"/>
  <c r="D247" i="20"/>
  <c r="D246" i="20"/>
  <c r="D245" i="20"/>
  <c r="D244" i="20"/>
  <c r="D243" i="20"/>
  <c r="D242" i="20"/>
  <c r="D241" i="20"/>
  <c r="D240" i="20"/>
  <c r="D239" i="20"/>
  <c r="D238" i="20"/>
  <c r="D237" i="20"/>
  <c r="D236" i="20"/>
  <c r="D235" i="20"/>
  <c r="D234" i="20"/>
  <c r="D233" i="20"/>
  <c r="D232" i="20"/>
  <c r="D231" i="20"/>
  <c r="D230" i="20"/>
  <c r="D229" i="20"/>
  <c r="D228" i="20"/>
  <c r="D227" i="20"/>
  <c r="D226" i="20"/>
  <c r="D225" i="20"/>
  <c r="D224" i="20"/>
  <c r="D223" i="20"/>
  <c r="D222" i="20"/>
  <c r="D221" i="20"/>
  <c r="D220" i="20"/>
  <c r="D219" i="20"/>
  <c r="D218" i="20"/>
  <c r="D217" i="20"/>
  <c r="D216" i="20"/>
  <c r="D215" i="20"/>
  <c r="D214" i="20"/>
  <c r="D213" i="20"/>
  <c r="D212" i="20"/>
  <c r="D211" i="20"/>
  <c r="D210" i="20"/>
  <c r="D209" i="20"/>
  <c r="D208" i="20"/>
  <c r="D207" i="20"/>
  <c r="D206" i="20"/>
  <c r="D205" i="20"/>
  <c r="D204" i="20"/>
  <c r="D203" i="20"/>
  <c r="D202" i="20"/>
  <c r="D201" i="20"/>
  <c r="D200" i="20"/>
  <c r="D199" i="20"/>
  <c r="D198" i="20"/>
  <c r="D197" i="20"/>
  <c r="D196" i="20"/>
  <c r="D195" i="20"/>
  <c r="D194" i="20"/>
  <c r="D193" i="20"/>
  <c r="D192" i="20"/>
  <c r="D191" i="20"/>
  <c r="D190" i="20"/>
  <c r="D189" i="20"/>
  <c r="D188" i="20"/>
  <c r="D187" i="20"/>
  <c r="D186" i="20"/>
  <c r="D185" i="20"/>
  <c r="D184" i="20"/>
  <c r="D183" i="20"/>
  <c r="D182" i="20"/>
  <c r="D181" i="20"/>
  <c r="D180" i="20"/>
  <c r="D179" i="20"/>
  <c r="D178" i="20"/>
  <c r="D177" i="20"/>
  <c r="D176" i="20"/>
  <c r="D175" i="20"/>
  <c r="D174" i="20"/>
  <c r="D173" i="20"/>
  <c r="D172" i="20"/>
  <c r="D171" i="20"/>
  <c r="D170" i="20"/>
  <c r="D169" i="20"/>
  <c r="D168" i="20"/>
  <c r="D167" i="20"/>
  <c r="D166" i="20"/>
  <c r="D165" i="20"/>
  <c r="D164" i="20"/>
  <c r="D163" i="20"/>
  <c r="D162" i="20"/>
  <c r="D161" i="20"/>
  <c r="D160" i="20"/>
  <c r="D159" i="20"/>
  <c r="D158" i="20"/>
  <c r="D157" i="20"/>
  <c r="D156" i="20"/>
  <c r="D155" i="20"/>
  <c r="D154" i="20"/>
  <c r="D153" i="20"/>
  <c r="D152" i="20"/>
  <c r="D151" i="20"/>
  <c r="D150" i="20"/>
  <c r="D149" i="20"/>
  <c r="D148" i="20"/>
  <c r="D147" i="20"/>
  <c r="D146" i="20"/>
  <c r="D145" i="20"/>
  <c r="D144" i="20"/>
  <c r="D143" i="20"/>
  <c r="D142" i="20"/>
  <c r="D141" i="20"/>
  <c r="D140" i="20"/>
  <c r="D139" i="20"/>
  <c r="D138" i="20"/>
  <c r="D137" i="20"/>
  <c r="D136" i="20"/>
  <c r="D135" i="20"/>
  <c r="D134" i="20"/>
  <c r="D133" i="20"/>
  <c r="D132" i="20"/>
  <c r="D131" i="20"/>
  <c r="D130" i="20"/>
  <c r="D129" i="20"/>
  <c r="D128" i="20"/>
  <c r="D127" i="20"/>
  <c r="D126" i="20"/>
  <c r="D125" i="20"/>
  <c r="D124" i="20"/>
  <c r="D123" i="20"/>
  <c r="D122" i="20"/>
  <c r="D121" i="20"/>
  <c r="D120" i="20"/>
  <c r="D119" i="20"/>
  <c r="D118" i="20"/>
  <c r="D117" i="20"/>
  <c r="D116" i="20"/>
  <c r="D115" i="20"/>
  <c r="D114" i="20"/>
  <c r="D113" i="20"/>
  <c r="D112" i="20"/>
  <c r="D111" i="20"/>
  <c r="D110" i="20"/>
  <c r="D109" i="20"/>
  <c r="D108" i="20"/>
  <c r="D107" i="20"/>
  <c r="D106" i="20"/>
  <c r="D105" i="20"/>
  <c r="D104" i="20"/>
  <c r="D103" i="20"/>
  <c r="D102" i="20"/>
  <c r="D101" i="20"/>
  <c r="D100" i="20"/>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8" i="20"/>
  <c r="D7" i="20"/>
  <c r="D6" i="20"/>
  <c r="D5" i="20"/>
  <c r="D4" i="20"/>
  <c r="D3" i="20"/>
  <c r="AN174" i="18"/>
  <c r="AN170" i="18"/>
  <c r="AN163" i="18"/>
  <c r="X158" i="18"/>
  <c r="X159" i="18" s="1"/>
  <c r="AR157" i="18" s="1"/>
  <c r="AN157" i="18"/>
  <c r="AN154" i="18"/>
  <c r="AR154" i="18" s="1"/>
  <c r="W151" i="18"/>
  <c r="U151" i="18"/>
  <c r="S151" i="18"/>
  <c r="AN150" i="18"/>
  <c r="X147" i="18"/>
  <c r="X148" i="18" s="1"/>
  <c r="W140" i="18"/>
  <c r="U140" i="18"/>
  <c r="S140" i="18"/>
  <c r="X136" i="18"/>
  <c r="X137" i="18" s="1"/>
  <c r="AN135" i="18"/>
  <c r="AN132" i="18"/>
  <c r="AR132" i="18" s="1"/>
  <c r="W129" i="18"/>
  <c r="U129" i="18"/>
  <c r="S129" i="18"/>
  <c r="AN128" i="18"/>
  <c r="X125" i="18"/>
  <c r="X126" i="18" s="1"/>
  <c r="AN124" i="18"/>
  <c r="AN121" i="18"/>
  <c r="AR121" i="18" s="1"/>
  <c r="W118" i="18"/>
  <c r="U118" i="18"/>
  <c r="S118" i="18"/>
  <c r="AN117" i="18"/>
  <c r="X114" i="18"/>
  <c r="X115" i="18" s="1"/>
  <c r="AR113" i="18" s="1"/>
  <c r="AN113" i="18"/>
  <c r="AN110" i="18"/>
  <c r="AR110" i="18" s="1"/>
  <c r="W107" i="18"/>
  <c r="U107" i="18"/>
  <c r="S107" i="18"/>
  <c r="AN106" i="18"/>
  <c r="X103" i="18"/>
  <c r="X104" i="18" s="1"/>
  <c r="AR102" i="18" s="1"/>
  <c r="AN102" i="18"/>
  <c r="AN99" i="18"/>
  <c r="AR99" i="18" s="1"/>
  <c r="W96" i="18"/>
  <c r="U96" i="18"/>
  <c r="S96" i="18"/>
  <c r="AN95" i="18"/>
  <c r="X92" i="18"/>
  <c r="X93" i="18" s="1"/>
  <c r="AN91" i="18"/>
  <c r="AN88" i="18"/>
  <c r="AR88" i="18" s="1"/>
  <c r="W85" i="18"/>
  <c r="U85" i="18"/>
  <c r="S85" i="18"/>
  <c r="AN84" i="18"/>
  <c r="X81" i="18"/>
  <c r="W74" i="18"/>
  <c r="U74" i="18"/>
  <c r="S74" i="18"/>
  <c r="X70" i="18"/>
  <c r="X71" i="18" s="1"/>
  <c r="AR69" i="18" s="1"/>
  <c r="AN69" i="18"/>
  <c r="AN66" i="18"/>
  <c r="AR66" i="18" s="1"/>
  <c r="W63" i="18"/>
  <c r="U63" i="18"/>
  <c r="S63" i="18"/>
  <c r="AN62" i="18"/>
  <c r="X59" i="18"/>
  <c r="X60" i="18" s="1"/>
  <c r="AN55" i="18"/>
  <c r="AR55" i="18" s="1"/>
  <c r="W52" i="18"/>
  <c r="U52" i="18"/>
  <c r="S52" i="18"/>
  <c r="AN51" i="18"/>
  <c r="X48" i="18"/>
  <c r="AN47" i="18"/>
  <c r="W45" i="18"/>
  <c r="W56" i="18" s="1"/>
  <c r="W67" i="18" s="1"/>
  <c r="W78" i="18" s="1"/>
  <c r="W89" i="18" s="1"/>
  <c r="W100" i="18" s="1"/>
  <c r="W111" i="18" s="1"/>
  <c r="W122" i="18" s="1"/>
  <c r="W133" i="18" s="1"/>
  <c r="W144" i="18" s="1"/>
  <c r="W155" i="18" s="1"/>
  <c r="AR44" i="18"/>
  <c r="AN44" i="18"/>
  <c r="AN77" i="18" s="1"/>
  <c r="AR77" i="18" s="1"/>
  <c r="W41" i="18"/>
  <c r="U41" i="18"/>
  <c r="S41" i="18"/>
  <c r="AN40" i="18"/>
  <c r="AN73" i="18" s="1"/>
  <c r="X37" i="18"/>
  <c r="X38" i="18" s="1"/>
  <c r="AR36" i="18" s="1"/>
  <c r="R37" i="18"/>
  <c r="R158" i="18" s="1"/>
  <c r="AR33" i="18"/>
  <c r="S30" i="18"/>
  <c r="AH15" i="18"/>
  <c r="AH14" i="18"/>
  <c r="AH13" i="18"/>
  <c r="AH12" i="18"/>
  <c r="AH10" i="18"/>
  <c r="AH9" i="18"/>
  <c r="X1" i="18"/>
  <c r="M1" i="18"/>
  <c r="AN174" i="17"/>
  <c r="AN170" i="17"/>
  <c r="AN163" i="17"/>
  <c r="X158" i="17"/>
  <c r="X159" i="17" s="1"/>
  <c r="AN157" i="17"/>
  <c r="AN154" i="17"/>
  <c r="AR154" i="17" s="1"/>
  <c r="W151" i="17"/>
  <c r="U151" i="17"/>
  <c r="S151" i="17"/>
  <c r="AN150" i="17"/>
  <c r="X147" i="17"/>
  <c r="X148" i="17" s="1"/>
  <c r="W140" i="17"/>
  <c r="U140" i="17"/>
  <c r="S140" i="17"/>
  <c r="X136" i="17"/>
  <c r="X137" i="17" s="1"/>
  <c r="AN135" i="17"/>
  <c r="AR132" i="17"/>
  <c r="AN132" i="17"/>
  <c r="W129" i="17"/>
  <c r="U129" i="17"/>
  <c r="S129" i="17"/>
  <c r="AN128" i="17"/>
  <c r="X125" i="17"/>
  <c r="X126" i="17" s="1"/>
  <c r="AN124" i="17"/>
  <c r="AR121" i="17"/>
  <c r="AN121" i="17"/>
  <c r="W118" i="17"/>
  <c r="U118" i="17"/>
  <c r="S118" i="17"/>
  <c r="AN117" i="17"/>
  <c r="X114" i="17"/>
  <c r="AN113" i="17"/>
  <c r="AR110" i="17"/>
  <c r="AN110" i="17"/>
  <c r="W107" i="17"/>
  <c r="U107" i="17"/>
  <c r="S107" i="17"/>
  <c r="AN106" i="17"/>
  <c r="X103" i="17"/>
  <c r="X104" i="17" s="1"/>
  <c r="R103" i="17"/>
  <c r="AN102" i="17"/>
  <c r="AN99" i="17"/>
  <c r="AR99" i="17" s="1"/>
  <c r="W96" i="17"/>
  <c r="U96" i="17"/>
  <c r="S96" i="17"/>
  <c r="AN95" i="17"/>
  <c r="X92" i="17"/>
  <c r="X93" i="17" s="1"/>
  <c r="AR91" i="17" s="1"/>
  <c r="R92" i="17"/>
  <c r="AN91" i="17"/>
  <c r="AN88" i="17"/>
  <c r="AR88" i="17" s="1"/>
  <c r="W85" i="17"/>
  <c r="U85" i="17"/>
  <c r="S85" i="17"/>
  <c r="AN84" i="17"/>
  <c r="X81" i="17"/>
  <c r="X82" i="17" s="1"/>
  <c r="R81" i="17"/>
  <c r="W74" i="17"/>
  <c r="U74" i="17"/>
  <c r="S74" i="17"/>
  <c r="X70" i="17"/>
  <c r="X71" i="17" s="1"/>
  <c r="AN69" i="17"/>
  <c r="AN66" i="17"/>
  <c r="AR66" i="17" s="1"/>
  <c r="W63" i="17"/>
  <c r="U63" i="17"/>
  <c r="S63" i="17"/>
  <c r="AN62" i="17"/>
  <c r="X59" i="17"/>
  <c r="X60" i="17" s="1"/>
  <c r="AN58" i="17"/>
  <c r="W52" i="17"/>
  <c r="U52" i="17"/>
  <c r="S52" i="17"/>
  <c r="X48" i="17"/>
  <c r="X49" i="17" s="1"/>
  <c r="R48" i="17"/>
  <c r="AN47" i="17"/>
  <c r="AN80" i="17" s="1"/>
  <c r="W45" i="17"/>
  <c r="W56" i="17" s="1"/>
  <c r="W67" i="17" s="1"/>
  <c r="W78" i="17" s="1"/>
  <c r="W89" i="17" s="1"/>
  <c r="W100" i="17" s="1"/>
  <c r="W111" i="17" s="1"/>
  <c r="W122" i="17" s="1"/>
  <c r="W133" i="17" s="1"/>
  <c r="W144" i="17" s="1"/>
  <c r="W155" i="17" s="1"/>
  <c r="AN44" i="17"/>
  <c r="W41" i="17"/>
  <c r="U41" i="17"/>
  <c r="S41" i="17"/>
  <c r="AN40" i="17"/>
  <c r="AN51" i="17" s="1"/>
  <c r="X37" i="17"/>
  <c r="AH37" i="17" s="1"/>
  <c r="R37" i="17"/>
  <c r="R114" i="17" s="1"/>
  <c r="AR33" i="17"/>
  <c r="S30" i="17"/>
  <c r="AD24" i="17"/>
  <c r="T24" i="17"/>
  <c r="AD15" i="17"/>
  <c r="T15" i="17"/>
  <c r="X1" i="17"/>
  <c r="L7" i="17" s="1"/>
  <c r="M1" i="17"/>
  <c r="AN174" i="16"/>
  <c r="AN170" i="16"/>
  <c r="AN163" i="16"/>
  <c r="X158" i="16"/>
  <c r="X159" i="16" s="1"/>
  <c r="AN157" i="16"/>
  <c r="AN154" i="16"/>
  <c r="AR154" i="16" s="1"/>
  <c r="W151" i="16"/>
  <c r="U151" i="16"/>
  <c r="S151" i="16"/>
  <c r="AN150" i="16"/>
  <c r="X147" i="16"/>
  <c r="X148" i="16" s="1"/>
  <c r="W140" i="16"/>
  <c r="U140" i="16"/>
  <c r="S140" i="16"/>
  <c r="X136" i="16"/>
  <c r="X137" i="16" s="1"/>
  <c r="AN135" i="16"/>
  <c r="AN132" i="16"/>
  <c r="AR132" i="16" s="1"/>
  <c r="W129" i="16"/>
  <c r="U129" i="16"/>
  <c r="S129" i="16"/>
  <c r="AN128" i="16"/>
  <c r="X125" i="16"/>
  <c r="X126" i="16" s="1"/>
  <c r="AN124" i="16"/>
  <c r="AN121" i="16"/>
  <c r="AR121" i="16" s="1"/>
  <c r="W118" i="16"/>
  <c r="U118" i="16"/>
  <c r="S118" i="16"/>
  <c r="AN117" i="16"/>
  <c r="X114" i="16"/>
  <c r="X115" i="16" s="1"/>
  <c r="AR113" i="16" s="1"/>
  <c r="AN113" i="16"/>
  <c r="AN110" i="16"/>
  <c r="AR110" i="16" s="1"/>
  <c r="W107" i="16"/>
  <c r="U107" i="16"/>
  <c r="S107" i="16"/>
  <c r="AN106" i="16"/>
  <c r="X103" i="16"/>
  <c r="X104" i="16" s="1"/>
  <c r="AN102" i="16"/>
  <c r="AN99" i="16"/>
  <c r="AR99" i="16" s="1"/>
  <c r="W96" i="16"/>
  <c r="U96" i="16"/>
  <c r="S96" i="16"/>
  <c r="AN95" i="16"/>
  <c r="X92" i="16"/>
  <c r="X93" i="16" s="1"/>
  <c r="AN91" i="16"/>
  <c r="AN88" i="16"/>
  <c r="AR88" i="16" s="1"/>
  <c r="W85" i="16"/>
  <c r="U85" i="16"/>
  <c r="S85" i="16"/>
  <c r="AN84" i="16"/>
  <c r="X81" i="16"/>
  <c r="X82" i="16" s="1"/>
  <c r="W74" i="16"/>
  <c r="U74" i="16"/>
  <c r="S74" i="16"/>
  <c r="X70" i="16"/>
  <c r="X71" i="16" s="1"/>
  <c r="AN69" i="16"/>
  <c r="AN66" i="16"/>
  <c r="AR66" i="16" s="1"/>
  <c r="W63" i="16"/>
  <c r="U63" i="16"/>
  <c r="S63" i="16"/>
  <c r="AN62" i="16"/>
  <c r="X59" i="16"/>
  <c r="X60" i="16" s="1"/>
  <c r="W52" i="16"/>
  <c r="U52" i="16"/>
  <c r="S52" i="16"/>
  <c r="X48" i="16"/>
  <c r="X49" i="16" s="1"/>
  <c r="AN47" i="16"/>
  <c r="W45" i="16"/>
  <c r="W56" i="16" s="1"/>
  <c r="W67" i="16" s="1"/>
  <c r="W78" i="16" s="1"/>
  <c r="W89" i="16" s="1"/>
  <c r="W100" i="16" s="1"/>
  <c r="W111" i="16" s="1"/>
  <c r="W122" i="16" s="1"/>
  <c r="W133" i="16" s="1"/>
  <c r="W144" i="16" s="1"/>
  <c r="W155" i="16" s="1"/>
  <c r="AN44" i="16"/>
  <c r="W41" i="16"/>
  <c r="U41" i="16"/>
  <c r="S41" i="16"/>
  <c r="AN40" i="16"/>
  <c r="AN73" i="16" s="1"/>
  <c r="X37" i="16"/>
  <c r="X38" i="16" s="1"/>
  <c r="AR36" i="16" s="1"/>
  <c r="R37" i="16"/>
  <c r="R114" i="16" s="1"/>
  <c r="AR33" i="16"/>
  <c r="S30" i="16"/>
  <c r="AD24" i="16"/>
  <c r="Z144" i="16" s="1"/>
  <c r="Z145" i="16" s="1"/>
  <c r="T24" i="16"/>
  <c r="AD15" i="16"/>
  <c r="T15" i="16"/>
  <c r="X1" i="16"/>
  <c r="AF8" i="16" s="1"/>
  <c r="M1" i="16"/>
  <c r="AN174" i="15"/>
  <c r="AN170" i="15"/>
  <c r="AN163" i="15"/>
  <c r="X158" i="15"/>
  <c r="X159" i="15" s="1"/>
  <c r="AN157" i="15"/>
  <c r="AN154" i="15"/>
  <c r="AR154" i="15" s="1"/>
  <c r="W151" i="15"/>
  <c r="U151" i="15"/>
  <c r="S151" i="15"/>
  <c r="AN150" i="15"/>
  <c r="X147" i="15"/>
  <c r="X148" i="15" s="1"/>
  <c r="W140" i="15"/>
  <c r="U140" i="15"/>
  <c r="S140" i="15"/>
  <c r="X136" i="15"/>
  <c r="X137" i="15" s="1"/>
  <c r="AN135" i="15"/>
  <c r="AN132" i="15"/>
  <c r="AR132" i="15" s="1"/>
  <c r="W129" i="15"/>
  <c r="U129" i="15"/>
  <c r="S129" i="15"/>
  <c r="AN128" i="15"/>
  <c r="X125" i="15"/>
  <c r="X126" i="15" s="1"/>
  <c r="AN124" i="15"/>
  <c r="AN121" i="15"/>
  <c r="AR121" i="15" s="1"/>
  <c r="W118" i="15"/>
  <c r="U118" i="15"/>
  <c r="S118" i="15"/>
  <c r="AN117" i="15"/>
  <c r="X114" i="15"/>
  <c r="X115" i="15" s="1"/>
  <c r="AN113" i="15"/>
  <c r="AN110" i="15"/>
  <c r="AR110" i="15" s="1"/>
  <c r="W107" i="15"/>
  <c r="U107" i="15"/>
  <c r="S107" i="15"/>
  <c r="AN106" i="15"/>
  <c r="X103" i="15"/>
  <c r="X104" i="15" s="1"/>
  <c r="AN102" i="15"/>
  <c r="AR99" i="15"/>
  <c r="AN99" i="15"/>
  <c r="W96" i="15"/>
  <c r="U96" i="15"/>
  <c r="S96" i="15"/>
  <c r="AN95" i="15"/>
  <c r="X92" i="15"/>
  <c r="X93" i="15" s="1"/>
  <c r="AN91" i="15"/>
  <c r="AN88" i="15"/>
  <c r="AR88" i="15" s="1"/>
  <c r="W85" i="15"/>
  <c r="U85" i="15"/>
  <c r="S85" i="15"/>
  <c r="AN84" i="15"/>
  <c r="X81" i="15"/>
  <c r="X82" i="15" s="1"/>
  <c r="W74" i="15"/>
  <c r="U74" i="15"/>
  <c r="S74" i="15"/>
  <c r="X70" i="15"/>
  <c r="X71" i="15" s="1"/>
  <c r="AN69" i="15"/>
  <c r="AN66" i="15"/>
  <c r="AR66" i="15" s="1"/>
  <c r="W63" i="15"/>
  <c r="U63" i="15"/>
  <c r="S63" i="15"/>
  <c r="AN62" i="15"/>
  <c r="X59" i="15"/>
  <c r="X60" i="15" s="1"/>
  <c r="W52" i="15"/>
  <c r="U52" i="15"/>
  <c r="S52" i="15"/>
  <c r="X48" i="15"/>
  <c r="X49" i="15" s="1"/>
  <c r="AN47" i="15"/>
  <c r="AN146" i="15" s="1"/>
  <c r="W45" i="15"/>
  <c r="W56" i="15" s="1"/>
  <c r="W67" i="15" s="1"/>
  <c r="W78" i="15" s="1"/>
  <c r="W89" i="15" s="1"/>
  <c r="W100" i="15" s="1"/>
  <c r="W111" i="15" s="1"/>
  <c r="W122" i="15" s="1"/>
  <c r="W133" i="15" s="1"/>
  <c r="W144" i="15" s="1"/>
  <c r="W155" i="15" s="1"/>
  <c r="AN44" i="15"/>
  <c r="W41" i="15"/>
  <c r="U41" i="15"/>
  <c r="S41" i="15"/>
  <c r="AN40" i="15"/>
  <c r="AN139" i="15" s="1"/>
  <c r="X37" i="15"/>
  <c r="X38" i="15" s="1"/>
  <c r="AR36" i="15" s="1"/>
  <c r="R37" i="15"/>
  <c r="R125" i="15" s="1"/>
  <c r="AR33" i="15"/>
  <c r="S30" i="15"/>
  <c r="AD24" i="15"/>
  <c r="S143" i="15" s="1"/>
  <c r="AH143" i="15" s="1"/>
  <c r="T24" i="15"/>
  <c r="S88" i="15" s="1"/>
  <c r="AH88" i="15" s="1"/>
  <c r="AD15" i="15"/>
  <c r="T15" i="15"/>
  <c r="X1" i="15"/>
  <c r="V8" i="15" s="1"/>
  <c r="M1" i="15"/>
  <c r="AN174" i="14"/>
  <c r="AN170" i="14"/>
  <c r="AN163" i="14"/>
  <c r="X158" i="14"/>
  <c r="X159" i="14" s="1"/>
  <c r="AN157" i="14"/>
  <c r="AN154" i="14"/>
  <c r="AR154" i="14" s="1"/>
  <c r="W151" i="14"/>
  <c r="U151" i="14"/>
  <c r="S151" i="14"/>
  <c r="AN150" i="14"/>
  <c r="X147" i="14"/>
  <c r="X148" i="14" s="1"/>
  <c r="W140" i="14"/>
  <c r="U140" i="14"/>
  <c r="S140" i="14"/>
  <c r="X136" i="14"/>
  <c r="X137" i="14" s="1"/>
  <c r="AN135" i="14"/>
  <c r="AN132" i="14"/>
  <c r="AR132" i="14" s="1"/>
  <c r="W129" i="14"/>
  <c r="U129" i="14"/>
  <c r="S129" i="14"/>
  <c r="AN128" i="14"/>
  <c r="X125" i="14"/>
  <c r="X126" i="14" s="1"/>
  <c r="AN124" i="14"/>
  <c r="AN121" i="14"/>
  <c r="AR121" i="14" s="1"/>
  <c r="W118" i="14"/>
  <c r="U118" i="14"/>
  <c r="S118" i="14"/>
  <c r="AN117" i="14"/>
  <c r="X114" i="14"/>
  <c r="X115" i="14" s="1"/>
  <c r="AN113" i="14"/>
  <c r="AN110" i="14"/>
  <c r="AR110" i="14" s="1"/>
  <c r="W107" i="14"/>
  <c r="U107" i="14"/>
  <c r="S107" i="14"/>
  <c r="AN106" i="14"/>
  <c r="X103" i="14"/>
  <c r="X104" i="14" s="1"/>
  <c r="AN102" i="14"/>
  <c r="AN99" i="14"/>
  <c r="AR99" i="14" s="1"/>
  <c r="W96" i="14"/>
  <c r="U96" i="14"/>
  <c r="S96" i="14"/>
  <c r="AN95" i="14"/>
  <c r="X92" i="14"/>
  <c r="X93" i="14" s="1"/>
  <c r="AN91" i="14"/>
  <c r="AN88" i="14"/>
  <c r="AR88" i="14" s="1"/>
  <c r="W85" i="14"/>
  <c r="U85" i="14"/>
  <c r="S85" i="14"/>
  <c r="AN84" i="14"/>
  <c r="X81" i="14"/>
  <c r="X82" i="14" s="1"/>
  <c r="W74" i="14"/>
  <c r="U74" i="14"/>
  <c r="S74" i="14"/>
  <c r="X70" i="14"/>
  <c r="X71" i="14" s="1"/>
  <c r="AN69" i="14"/>
  <c r="AR66" i="14"/>
  <c r="AN66" i="14"/>
  <c r="W63" i="14"/>
  <c r="U63" i="14"/>
  <c r="S63" i="14"/>
  <c r="AN62" i="14"/>
  <c r="X59" i="14"/>
  <c r="X60" i="14" s="1"/>
  <c r="W52" i="14"/>
  <c r="U52" i="14"/>
  <c r="S52" i="14"/>
  <c r="X48" i="14"/>
  <c r="X49" i="14" s="1"/>
  <c r="AN47" i="14"/>
  <c r="AN146" i="14" s="1"/>
  <c r="W45" i="14"/>
  <c r="W56" i="14" s="1"/>
  <c r="W67" i="14" s="1"/>
  <c r="W78" i="14" s="1"/>
  <c r="W89" i="14" s="1"/>
  <c r="W100" i="14" s="1"/>
  <c r="W111" i="14" s="1"/>
  <c r="W122" i="14" s="1"/>
  <c r="W133" i="14" s="1"/>
  <c r="W144" i="14" s="1"/>
  <c r="W155" i="14" s="1"/>
  <c r="AN44" i="14"/>
  <c r="W41" i="14"/>
  <c r="U41" i="14"/>
  <c r="S41" i="14"/>
  <c r="AN40" i="14"/>
  <c r="AN51" i="14" s="1"/>
  <c r="X37" i="14"/>
  <c r="X38" i="14" s="1"/>
  <c r="AR36" i="14" s="1"/>
  <c r="R37" i="14"/>
  <c r="R48" i="14" s="1"/>
  <c r="AR33" i="14"/>
  <c r="S30" i="14"/>
  <c r="AD24" i="14"/>
  <c r="Z144" i="14" s="1"/>
  <c r="Z145" i="14" s="1"/>
  <c r="T24" i="14"/>
  <c r="AD15" i="14"/>
  <c r="T15" i="14"/>
  <c r="X1" i="14"/>
  <c r="M1" i="14"/>
  <c r="AN174" i="13"/>
  <c r="AN170" i="13"/>
  <c r="AN163" i="13"/>
  <c r="X158" i="13"/>
  <c r="X159" i="13" s="1"/>
  <c r="AN157" i="13"/>
  <c r="AN154" i="13"/>
  <c r="AR154" i="13" s="1"/>
  <c r="W151" i="13"/>
  <c r="U151" i="13"/>
  <c r="S151" i="13"/>
  <c r="AN150" i="13"/>
  <c r="X147" i="13"/>
  <c r="X148" i="13" s="1"/>
  <c r="W140" i="13"/>
  <c r="U140" i="13"/>
  <c r="S140" i="13"/>
  <c r="X136" i="13"/>
  <c r="X137" i="13" s="1"/>
  <c r="AN135" i="13"/>
  <c r="AN132" i="13"/>
  <c r="AR132" i="13" s="1"/>
  <c r="W129" i="13"/>
  <c r="U129" i="13"/>
  <c r="S129" i="13"/>
  <c r="AN128" i="13"/>
  <c r="X125" i="13"/>
  <c r="X126" i="13" s="1"/>
  <c r="AN124" i="13"/>
  <c r="AN121" i="13"/>
  <c r="AR121" i="13" s="1"/>
  <c r="W118" i="13"/>
  <c r="U118" i="13"/>
  <c r="S118" i="13"/>
  <c r="AN117" i="13"/>
  <c r="X114" i="13"/>
  <c r="X115" i="13" s="1"/>
  <c r="AN113" i="13"/>
  <c r="AN110" i="13"/>
  <c r="AR110" i="13" s="1"/>
  <c r="W107" i="13"/>
  <c r="U107" i="13"/>
  <c r="S107" i="13"/>
  <c r="AN106" i="13"/>
  <c r="X103" i="13"/>
  <c r="X104" i="13" s="1"/>
  <c r="AN102" i="13"/>
  <c r="AN99" i="13"/>
  <c r="AR99" i="13" s="1"/>
  <c r="W96" i="13"/>
  <c r="U96" i="13"/>
  <c r="S96" i="13"/>
  <c r="AN95" i="13"/>
  <c r="X92" i="13"/>
  <c r="X93" i="13" s="1"/>
  <c r="AN91" i="13"/>
  <c r="AN88" i="13"/>
  <c r="AR88" i="13" s="1"/>
  <c r="W85" i="13"/>
  <c r="U85" i="13"/>
  <c r="S85" i="13"/>
  <c r="AN84" i="13"/>
  <c r="X81" i="13"/>
  <c r="X82" i="13" s="1"/>
  <c r="W74" i="13"/>
  <c r="U74" i="13"/>
  <c r="S74" i="13"/>
  <c r="X70" i="13"/>
  <c r="X71" i="13" s="1"/>
  <c r="AN69" i="13"/>
  <c r="AN66" i="13"/>
  <c r="AR66" i="13" s="1"/>
  <c r="W63" i="13"/>
  <c r="U63" i="13"/>
  <c r="S63" i="13"/>
  <c r="AN62" i="13"/>
  <c r="X59" i="13"/>
  <c r="X60" i="13" s="1"/>
  <c r="W52" i="13"/>
  <c r="U52" i="13"/>
  <c r="S52" i="13"/>
  <c r="X48" i="13"/>
  <c r="X49" i="13" s="1"/>
  <c r="AN47" i="13"/>
  <c r="AN146" i="13" s="1"/>
  <c r="W45" i="13"/>
  <c r="W56" i="13" s="1"/>
  <c r="W67" i="13" s="1"/>
  <c r="W78" i="13" s="1"/>
  <c r="W89" i="13" s="1"/>
  <c r="W100" i="13" s="1"/>
  <c r="W111" i="13" s="1"/>
  <c r="W122" i="13" s="1"/>
  <c r="W133" i="13" s="1"/>
  <c r="W144" i="13" s="1"/>
  <c r="W155" i="13" s="1"/>
  <c r="AR44" i="13"/>
  <c r="AN44" i="13"/>
  <c r="AN143" i="13" s="1"/>
  <c r="AR143" i="13" s="1"/>
  <c r="W41" i="13"/>
  <c r="U41" i="13"/>
  <c r="S41" i="13"/>
  <c r="AN40" i="13"/>
  <c r="X37" i="13"/>
  <c r="X38" i="13" s="1"/>
  <c r="AR36" i="13" s="1"/>
  <c r="R37" i="13"/>
  <c r="AR33" i="13"/>
  <c r="S30" i="13"/>
  <c r="AD24" i="13"/>
  <c r="Z144" i="13" s="1"/>
  <c r="Z145" i="13" s="1"/>
  <c r="T24" i="13"/>
  <c r="AD15" i="13"/>
  <c r="T15" i="13"/>
  <c r="T8" i="13"/>
  <c r="N7" i="13"/>
  <c r="N9" i="13" s="1"/>
  <c r="X1" i="13"/>
  <c r="AD7" i="13" s="1"/>
  <c r="M1" i="13"/>
  <c r="C121" i="12"/>
  <c r="C120" i="12"/>
  <c r="C119" i="12"/>
  <c r="C118" i="12"/>
  <c r="C117" i="12"/>
  <c r="C116" i="12"/>
  <c r="C115" i="12"/>
  <c r="C114" i="12"/>
  <c r="C113" i="12"/>
  <c r="C112" i="12"/>
  <c r="C111" i="12"/>
  <c r="C110" i="12"/>
  <c r="C109" i="12"/>
  <c r="C108" i="12"/>
  <c r="C107" i="12"/>
  <c r="C106" i="12"/>
  <c r="C105" i="12"/>
  <c r="C104" i="12"/>
  <c r="C103" i="12"/>
  <c r="C102" i="12"/>
  <c r="C101" i="12"/>
  <c r="C100" i="12"/>
  <c r="C99" i="12"/>
  <c r="C98" i="12"/>
  <c r="C97" i="12"/>
  <c r="H77" i="12"/>
  <c r="X76" i="12"/>
  <c r="R76" i="12"/>
  <c r="Q76" i="12"/>
  <c r="L76" i="12"/>
  <c r="K76" i="12"/>
  <c r="X75" i="12"/>
  <c r="R75" i="12"/>
  <c r="Q75" i="12"/>
  <c r="L75" i="12"/>
  <c r="K75" i="12"/>
  <c r="X74" i="12"/>
  <c r="R74" i="12"/>
  <c r="Q74" i="12"/>
  <c r="L74" i="12"/>
  <c r="K74" i="12"/>
  <c r="X73" i="12"/>
  <c r="R73" i="12"/>
  <c r="Q73" i="12"/>
  <c r="L73" i="12"/>
  <c r="K73" i="12"/>
  <c r="X72" i="12"/>
  <c r="R72" i="12"/>
  <c r="Q72" i="12"/>
  <c r="L72" i="12"/>
  <c r="K72" i="12"/>
  <c r="X71" i="12"/>
  <c r="R71" i="12"/>
  <c r="Q71" i="12"/>
  <c r="L71" i="12"/>
  <c r="K71" i="12"/>
  <c r="R69" i="12"/>
  <c r="R68" i="12"/>
  <c r="K68" i="12"/>
  <c r="R67" i="12"/>
  <c r="R65" i="12"/>
  <c r="H64" i="12"/>
  <c r="X63" i="12"/>
  <c r="Q63" i="12"/>
  <c r="L63" i="12"/>
  <c r="K63" i="12"/>
  <c r="X62" i="12"/>
  <c r="Q62" i="12"/>
  <c r="L62" i="12"/>
  <c r="K62" i="12"/>
  <c r="X61" i="12"/>
  <c r="Q61" i="12"/>
  <c r="L61" i="12"/>
  <c r="K61" i="12"/>
  <c r="X60" i="12"/>
  <c r="Q60" i="12"/>
  <c r="L60" i="12"/>
  <c r="K60" i="12"/>
  <c r="X59" i="12"/>
  <c r="Q59" i="12"/>
  <c r="L59" i="12"/>
  <c r="K59" i="12"/>
  <c r="X58" i="12"/>
  <c r="Q58" i="12"/>
  <c r="L58" i="12"/>
  <c r="K58" i="12"/>
  <c r="X57" i="12"/>
  <c r="Q57" i="12"/>
  <c r="L57" i="12"/>
  <c r="K57" i="12"/>
  <c r="X56" i="12"/>
  <c r="Q56" i="12"/>
  <c r="L56" i="12"/>
  <c r="K56" i="12"/>
  <c r="X55" i="12"/>
  <c r="Q55" i="12"/>
  <c r="L55" i="12"/>
  <c r="K55" i="12"/>
  <c r="X54" i="12"/>
  <c r="Q54" i="12"/>
  <c r="L54" i="12"/>
  <c r="K54" i="12"/>
  <c r="X53" i="12"/>
  <c r="Q53" i="12"/>
  <c r="L53" i="12"/>
  <c r="K53" i="12"/>
  <c r="X52" i="12"/>
  <c r="Q52" i="12"/>
  <c r="L52" i="12"/>
  <c r="K52" i="12"/>
  <c r="X51" i="12"/>
  <c r="Q51" i="12"/>
  <c r="L51" i="12"/>
  <c r="K51" i="12"/>
  <c r="X50" i="12"/>
  <c r="Q50" i="12"/>
  <c r="L50" i="12"/>
  <c r="K50" i="12"/>
  <c r="X49" i="12"/>
  <c r="Q49" i="12"/>
  <c r="L49" i="12"/>
  <c r="K49" i="12"/>
  <c r="X48" i="12"/>
  <c r="Q48" i="12"/>
  <c r="L48" i="12"/>
  <c r="K48" i="12"/>
  <c r="X47" i="12"/>
  <c r="Q47" i="12"/>
  <c r="L47" i="12"/>
  <c r="K47" i="12"/>
  <c r="X46" i="12"/>
  <c r="Q46" i="12"/>
  <c r="L46" i="12"/>
  <c r="K46" i="12"/>
  <c r="X45" i="12"/>
  <c r="Q45" i="12"/>
  <c r="L45" i="12"/>
  <c r="K45" i="12"/>
  <c r="X44" i="12"/>
  <c r="Q44" i="12"/>
  <c r="L44" i="12"/>
  <c r="K44" i="12"/>
  <c r="X43" i="12"/>
  <c r="X69" i="12" s="1"/>
  <c r="Q43" i="12"/>
  <c r="L43" i="12"/>
  <c r="L69" i="12" s="1"/>
  <c r="K43" i="12"/>
  <c r="K69" i="12" s="1"/>
  <c r="X42" i="12"/>
  <c r="Q42" i="12"/>
  <c r="L42" i="12"/>
  <c r="K42" i="12"/>
  <c r="X41" i="12"/>
  <c r="Q41" i="12"/>
  <c r="L41" i="12"/>
  <c r="K41" i="12"/>
  <c r="X40" i="12"/>
  <c r="Q40" i="12"/>
  <c r="L40" i="12"/>
  <c r="K40" i="12"/>
  <c r="X39" i="12"/>
  <c r="X68" i="12" s="1"/>
  <c r="Q39" i="12"/>
  <c r="L39" i="12"/>
  <c r="K39" i="12"/>
  <c r="X38" i="12"/>
  <c r="X67" i="12" s="1"/>
  <c r="Q38" i="12"/>
  <c r="L38" i="12"/>
  <c r="L67" i="12" s="1"/>
  <c r="K38" i="12"/>
  <c r="K67" i="12" s="1"/>
  <c r="X37" i="12"/>
  <c r="Q37" i="12"/>
  <c r="L37" i="12"/>
  <c r="K37" i="12"/>
  <c r="X36" i="12"/>
  <c r="Q36" i="12"/>
  <c r="L36" i="12"/>
  <c r="K36" i="12"/>
  <c r="X35" i="12"/>
  <c r="Q35" i="12"/>
  <c r="L35" i="12"/>
  <c r="K35" i="12"/>
  <c r="X34" i="12"/>
  <c r="Q34" i="12"/>
  <c r="L34" i="12"/>
  <c r="K34" i="12"/>
  <c r="X33" i="12"/>
  <c r="Q33" i="12"/>
  <c r="L33" i="12"/>
  <c r="K33" i="12"/>
  <c r="X32" i="12"/>
  <c r="Q32" i="12"/>
  <c r="L32" i="12"/>
  <c r="K32" i="12"/>
  <c r="X31" i="12"/>
  <c r="Q31" i="12"/>
  <c r="L31" i="12"/>
  <c r="K31" i="12"/>
  <c r="X30" i="12"/>
  <c r="Q30" i="12"/>
  <c r="L30" i="12"/>
  <c r="L65" i="12" s="1"/>
  <c r="K30" i="12"/>
  <c r="K65" i="12" s="1"/>
  <c r="X29" i="12"/>
  <c r="Q29" i="12"/>
  <c r="L29" i="12"/>
  <c r="K29" i="12"/>
  <c r="X28" i="12"/>
  <c r="X66" i="12" s="1"/>
  <c r="Q28" i="12"/>
  <c r="R66" i="12" s="1"/>
  <c r="L28" i="12"/>
  <c r="K28" i="12"/>
  <c r="H21" i="12"/>
  <c r="AC20" i="12"/>
  <c r="AB20" i="12"/>
  <c r="Y20" i="12"/>
  <c r="X20" i="12"/>
  <c r="V20" i="12"/>
  <c r="U20" i="12"/>
  <c r="R20" i="12"/>
  <c r="Q20" i="12"/>
  <c r="L20" i="12"/>
  <c r="K20" i="12"/>
  <c r="AC19" i="12"/>
  <c r="AB19" i="12"/>
  <c r="Y19" i="12"/>
  <c r="X19" i="12"/>
  <c r="V19" i="12"/>
  <c r="U19" i="12"/>
  <c r="R19" i="12"/>
  <c r="Q19" i="12"/>
  <c r="L19" i="12"/>
  <c r="K19" i="12"/>
  <c r="AC18" i="12"/>
  <c r="AB18" i="12"/>
  <c r="Y18" i="12"/>
  <c r="X18" i="12"/>
  <c r="V18" i="12"/>
  <c r="U18" i="12"/>
  <c r="R18" i="12"/>
  <c r="Q18" i="12"/>
  <c r="L18" i="12"/>
  <c r="K18" i="12"/>
  <c r="AC17" i="12"/>
  <c r="AB17" i="12"/>
  <c r="Y17" i="12"/>
  <c r="X17" i="12"/>
  <c r="V17" i="12"/>
  <c r="U17" i="12"/>
  <c r="R17" i="12"/>
  <c r="Q17" i="12"/>
  <c r="L17" i="12"/>
  <c r="K17" i="12"/>
  <c r="AC16" i="12"/>
  <c r="AB16" i="12"/>
  <c r="Y16" i="12"/>
  <c r="X16" i="12"/>
  <c r="V16" i="12"/>
  <c r="U16" i="12"/>
  <c r="R16" i="12"/>
  <c r="Q16" i="12"/>
  <c r="L16" i="12"/>
  <c r="K16" i="12"/>
  <c r="AC15" i="12"/>
  <c r="AB15" i="12"/>
  <c r="Y15" i="12"/>
  <c r="X15" i="12"/>
  <c r="V15" i="12"/>
  <c r="U15" i="12"/>
  <c r="R15" i="12"/>
  <c r="Q15" i="12"/>
  <c r="L15" i="12"/>
  <c r="K15" i="12"/>
  <c r="AC14" i="12"/>
  <c r="AB14" i="12"/>
  <c r="Y14" i="12"/>
  <c r="X14" i="12"/>
  <c r="V14" i="12"/>
  <c r="U14" i="12"/>
  <c r="R14" i="12"/>
  <c r="Q14" i="12"/>
  <c r="L14" i="12"/>
  <c r="K14" i="12"/>
  <c r="AC13" i="12"/>
  <c r="AB13" i="12"/>
  <c r="Y13" i="12"/>
  <c r="X13" i="12"/>
  <c r="V13" i="12"/>
  <c r="U13" i="12"/>
  <c r="R13" i="12"/>
  <c r="Q13" i="12"/>
  <c r="L13" i="12"/>
  <c r="K13" i="12"/>
  <c r="AC12" i="12"/>
  <c r="AB12" i="12"/>
  <c r="Y12" i="12"/>
  <c r="X12" i="12"/>
  <c r="V12" i="12"/>
  <c r="U12" i="12"/>
  <c r="R12" i="12"/>
  <c r="Q12" i="12"/>
  <c r="L12" i="12"/>
  <c r="K12" i="12"/>
  <c r="AC11" i="12"/>
  <c r="AB11" i="12"/>
  <c r="Y11" i="12"/>
  <c r="X11" i="12"/>
  <c r="V11" i="12"/>
  <c r="U11" i="12"/>
  <c r="R11" i="12"/>
  <c r="Q11" i="12"/>
  <c r="L11" i="12"/>
  <c r="K11" i="12"/>
  <c r="AC10" i="12"/>
  <c r="AB10" i="12"/>
  <c r="Y10" i="12"/>
  <c r="X10" i="12"/>
  <c r="V10" i="12"/>
  <c r="U10" i="12"/>
  <c r="R10" i="12"/>
  <c r="Q10" i="12"/>
  <c r="L10" i="12"/>
  <c r="K10" i="12"/>
  <c r="AC9" i="12"/>
  <c r="AB9" i="12"/>
  <c r="Y9" i="12"/>
  <c r="X9" i="12"/>
  <c r="V9" i="12"/>
  <c r="U9" i="12"/>
  <c r="R9" i="12"/>
  <c r="Q9" i="12"/>
  <c r="L9" i="12"/>
  <c r="K9" i="12"/>
  <c r="AC8" i="12"/>
  <c r="AB8" i="12"/>
  <c r="Y8" i="12"/>
  <c r="X8" i="12"/>
  <c r="V8" i="12"/>
  <c r="U8" i="12"/>
  <c r="R8" i="12"/>
  <c r="Q8" i="12"/>
  <c r="L8" i="12"/>
  <c r="K8" i="12"/>
  <c r="K118" i="11"/>
  <c r="J118" i="11"/>
  <c r="G118" i="11"/>
  <c r="F118" i="11"/>
  <c r="K117" i="11"/>
  <c r="J117" i="11"/>
  <c r="G117" i="11"/>
  <c r="F117" i="11"/>
  <c r="M105" i="11"/>
  <c r="M101" i="11"/>
  <c r="M97" i="11"/>
  <c r="M93" i="11"/>
  <c r="M77" i="11"/>
  <c r="M73" i="11"/>
  <c r="M71" i="11"/>
  <c r="M69" i="11"/>
  <c r="M65" i="11"/>
  <c r="M63" i="11"/>
  <c r="M61" i="11"/>
  <c r="M53" i="11"/>
  <c r="M45" i="11"/>
  <c r="M43" i="11"/>
  <c r="M41" i="11"/>
  <c r="M39" i="11"/>
  <c r="M37" i="11"/>
  <c r="M35" i="11"/>
  <c r="M33" i="11"/>
  <c r="M31" i="11"/>
  <c r="M29" i="11"/>
  <c r="M21" i="11"/>
  <c r="M13" i="11"/>
  <c r="A9" i="11"/>
  <c r="A11" i="11" s="1"/>
  <c r="A13" i="11" s="1"/>
  <c r="A15" i="11" s="1"/>
  <c r="A17" i="11" s="1"/>
  <c r="A19" i="11" s="1"/>
  <c r="A21" i="11" s="1"/>
  <c r="A23" i="11" s="1"/>
  <c r="A25" i="11" s="1"/>
  <c r="A27" i="11" s="1"/>
  <c r="A29" i="11" s="1"/>
  <c r="A31" i="11" s="1"/>
  <c r="A33" i="11" s="1"/>
  <c r="A35" i="11" s="1"/>
  <c r="A37" i="11" s="1"/>
  <c r="A39" i="11" s="1"/>
  <c r="A41" i="11" s="1"/>
  <c r="A43" i="11" s="1"/>
  <c r="A45" i="11" s="1"/>
  <c r="A47" i="11" s="1"/>
  <c r="A49" i="11" s="1"/>
  <c r="A51" i="11" s="1"/>
  <c r="A53" i="11" s="1"/>
  <c r="A55" i="11" s="1"/>
  <c r="A57" i="11" s="1"/>
  <c r="A59" i="11" s="1"/>
  <c r="A61" i="11" s="1"/>
  <c r="A63" i="11" s="1"/>
  <c r="A65" i="11" s="1"/>
  <c r="A67" i="11" s="1"/>
  <c r="A69" i="11" s="1"/>
  <c r="A71" i="11" s="1"/>
  <c r="A73" i="11" s="1"/>
  <c r="A75" i="11" s="1"/>
  <c r="A77" i="11" s="1"/>
  <c r="A79" i="11" s="1"/>
  <c r="A81" i="11" s="1"/>
  <c r="A83" i="11" s="1"/>
  <c r="A85" i="11" s="1"/>
  <c r="A87" i="11" s="1"/>
  <c r="A89" i="11" s="1"/>
  <c r="A91" i="11" s="1"/>
  <c r="A93" i="11" s="1"/>
  <c r="A95" i="11" s="1"/>
  <c r="A97" i="11" s="1"/>
  <c r="A99" i="11" s="1"/>
  <c r="A101" i="11" s="1"/>
  <c r="A103" i="11" s="1"/>
  <c r="A105" i="11" s="1"/>
  <c r="A107" i="11" s="1"/>
  <c r="A109" i="11" s="1"/>
  <c r="A111" i="11" s="1"/>
  <c r="A113" i="11" s="1"/>
  <c r="A115" i="11" s="1"/>
  <c r="AN139" i="18" l="1"/>
  <c r="AN143" i="18"/>
  <c r="AR143" i="18" s="1"/>
  <c r="V8" i="13"/>
  <c r="AR124" i="13"/>
  <c r="AN51" i="15"/>
  <c r="AN58" i="15"/>
  <c r="AN80" i="15"/>
  <c r="J8" i="16"/>
  <c r="R21" i="12"/>
  <c r="L7" i="13"/>
  <c r="AR47" i="13"/>
  <c r="AR113" i="13"/>
  <c r="AR113" i="14"/>
  <c r="AH114" i="17"/>
  <c r="R136" i="17"/>
  <c r="AR91" i="18"/>
  <c r="AR135" i="13"/>
  <c r="AR47" i="14"/>
  <c r="R59" i="14"/>
  <c r="AR91" i="14"/>
  <c r="AR135" i="14"/>
  <c r="N7" i="16"/>
  <c r="N9" i="16" s="1"/>
  <c r="N14" i="16" s="1"/>
  <c r="AR69" i="16"/>
  <c r="AR124" i="16"/>
  <c r="AN139" i="17"/>
  <c r="AN146" i="17"/>
  <c r="AJ12" i="18"/>
  <c r="M99" i="11"/>
  <c r="M107" i="11"/>
  <c r="M95" i="11"/>
  <c r="M103" i="11"/>
  <c r="M85" i="11"/>
  <c r="M67" i="11"/>
  <c r="M75" i="11"/>
  <c r="H117" i="11"/>
  <c r="R8" i="14"/>
  <c r="Z7" i="14"/>
  <c r="J7" i="14"/>
  <c r="M109" i="11"/>
  <c r="AR44" i="14"/>
  <c r="AN77" i="14"/>
  <c r="AR77" i="14" s="1"/>
  <c r="AN55" i="14"/>
  <c r="AR55" i="14" s="1"/>
  <c r="T7" i="15"/>
  <c r="Z8" i="15"/>
  <c r="R103" i="18"/>
  <c r="R114" i="18"/>
  <c r="L117" i="11"/>
  <c r="R77" i="12"/>
  <c r="L77" i="12"/>
  <c r="R81" i="15"/>
  <c r="R136" i="15"/>
  <c r="AH136" i="15" s="1"/>
  <c r="AJ14" i="18"/>
  <c r="M9" i="11"/>
  <c r="M15" i="11"/>
  <c r="M17" i="11"/>
  <c r="M19" i="11"/>
  <c r="M47" i="11"/>
  <c r="M49" i="11"/>
  <c r="M51" i="11"/>
  <c r="M79" i="11"/>
  <c r="M81" i="11"/>
  <c r="M83" i="11"/>
  <c r="M111" i="11"/>
  <c r="M113" i="11"/>
  <c r="M115" i="11"/>
  <c r="L21" i="12"/>
  <c r="AC21" i="12"/>
  <c r="AC83" i="12" s="1"/>
  <c r="R36" i="15" s="1"/>
  <c r="K77" i="12"/>
  <c r="AB7" i="13"/>
  <c r="AB10" i="13" s="1"/>
  <c r="AR69" i="13"/>
  <c r="AN77" i="13"/>
  <c r="AR77" i="13" s="1"/>
  <c r="P7" i="15"/>
  <c r="AB7" i="15"/>
  <c r="N8" i="15"/>
  <c r="AD8" i="15"/>
  <c r="R48" i="15"/>
  <c r="AH48" i="15" s="1"/>
  <c r="AR80" i="15"/>
  <c r="R103" i="15"/>
  <c r="R114" i="15"/>
  <c r="AR124" i="15"/>
  <c r="AR157" i="15"/>
  <c r="N8" i="16"/>
  <c r="AR102" i="17"/>
  <c r="AR124" i="17"/>
  <c r="R48" i="18"/>
  <c r="R59" i="18"/>
  <c r="R81" i="18"/>
  <c r="AH81" i="18" s="1"/>
  <c r="AR124" i="18"/>
  <c r="R136" i="18"/>
  <c r="AH136" i="18" s="1"/>
  <c r="R147" i="18"/>
  <c r="J8" i="15"/>
  <c r="P9" i="15" s="1"/>
  <c r="AB21" i="12"/>
  <c r="AB83" i="12" s="1"/>
  <c r="X77" i="12"/>
  <c r="L7" i="15"/>
  <c r="V7" i="15"/>
  <c r="V10" i="15" s="1"/>
  <c r="L8" i="15"/>
  <c r="AB8" i="15"/>
  <c r="R92" i="15"/>
  <c r="AR80" i="17"/>
  <c r="AR157" i="17"/>
  <c r="R125" i="18"/>
  <c r="M11" i="11"/>
  <c r="M23" i="11"/>
  <c r="M25" i="11"/>
  <c r="M27" i="11"/>
  <c r="M55" i="11"/>
  <c r="M57" i="11"/>
  <c r="M59" i="11"/>
  <c r="M87" i="11"/>
  <c r="M89" i="11"/>
  <c r="M91" i="11"/>
  <c r="Q21" i="12"/>
  <c r="K21" i="12"/>
  <c r="X65" i="12"/>
  <c r="T19" i="16"/>
  <c r="AN80" i="14"/>
  <c r="R125" i="14"/>
  <c r="R7" i="15"/>
  <c r="AF7" i="15"/>
  <c r="X8" i="15"/>
  <c r="AR102" i="15"/>
  <c r="AR69" i="17"/>
  <c r="AR135" i="17"/>
  <c r="AH48" i="18"/>
  <c r="R70" i="18"/>
  <c r="R92" i="18"/>
  <c r="AH59" i="18"/>
  <c r="AH81" i="15"/>
  <c r="AH92" i="17"/>
  <c r="AH59" i="14"/>
  <c r="AH48" i="17"/>
  <c r="AR135" i="15"/>
  <c r="AR146" i="13"/>
  <c r="AR124" i="14"/>
  <c r="E108" i="12"/>
  <c r="E100" i="12"/>
  <c r="D116" i="12"/>
  <c r="E99" i="12"/>
  <c r="E107" i="12"/>
  <c r="E115" i="12"/>
  <c r="D117" i="12"/>
  <c r="D101" i="12"/>
  <c r="E103" i="12"/>
  <c r="E111" i="12"/>
  <c r="E119" i="12"/>
  <c r="D109" i="12"/>
  <c r="E104" i="12"/>
  <c r="D112" i="12"/>
  <c r="D120" i="12"/>
  <c r="D97" i="12"/>
  <c r="D105" i="12"/>
  <c r="D113" i="12"/>
  <c r="E121" i="12"/>
  <c r="E98" i="12"/>
  <c r="E106" i="12"/>
  <c r="E114" i="12"/>
  <c r="Q64" i="12"/>
  <c r="R83" i="12" s="1"/>
  <c r="AH125" i="14"/>
  <c r="AH92" i="15"/>
  <c r="Z144" i="15"/>
  <c r="Z145" i="15" s="1"/>
  <c r="AH103" i="17"/>
  <c r="X49" i="18"/>
  <c r="AR47" i="18" s="1"/>
  <c r="S143" i="13"/>
  <c r="AH143" i="13" s="1"/>
  <c r="AH103" i="15"/>
  <c r="X64" i="12"/>
  <c r="AR102" i="13"/>
  <c r="K64" i="12"/>
  <c r="K82" i="12" s="1"/>
  <c r="AH37" i="14"/>
  <c r="AH114" i="15"/>
  <c r="AH125" i="15"/>
  <c r="AR91" i="16"/>
  <c r="AR102" i="16"/>
  <c r="AH136" i="17"/>
  <c r="L64" i="12"/>
  <c r="AH37" i="18"/>
  <c r="AH81" i="17"/>
  <c r="X38" i="17"/>
  <c r="AR36" i="17" s="1"/>
  <c r="X115" i="17"/>
  <c r="AH125" i="18"/>
  <c r="AH114" i="16"/>
  <c r="AR146" i="17"/>
  <c r="AH92" i="18"/>
  <c r="AR91" i="13"/>
  <c r="X21" i="12"/>
  <c r="AR157" i="13"/>
  <c r="AB175" i="16"/>
  <c r="AB176" i="16" s="1"/>
  <c r="AN182" i="16" s="1"/>
  <c r="AR182" i="16" s="1"/>
  <c r="V21" i="12"/>
  <c r="V83" i="12" s="1"/>
  <c r="AD24" i="18"/>
  <c r="S143" i="18" s="1"/>
  <c r="AH143" i="18" s="1"/>
  <c r="AH48" i="14"/>
  <c r="S143" i="14"/>
  <c r="AH143" i="14" s="1"/>
  <c r="AH37" i="15"/>
  <c r="AR146" i="15"/>
  <c r="AH37" i="16"/>
  <c r="AH103" i="18"/>
  <c r="T24" i="18"/>
  <c r="Z89" i="18" s="1"/>
  <c r="Z90" i="18" s="1"/>
  <c r="AR80" i="14"/>
  <c r="AR58" i="15"/>
  <c r="AR69" i="15"/>
  <c r="Z89" i="15"/>
  <c r="Z90" i="15" s="1"/>
  <c r="AR157" i="16"/>
  <c r="AR91" i="15"/>
  <c r="AR113" i="17"/>
  <c r="AH70" i="18"/>
  <c r="AH114" i="18"/>
  <c r="AH147" i="18"/>
  <c r="AH158" i="18"/>
  <c r="E109" i="12"/>
  <c r="E97" i="12"/>
  <c r="E116" i="12"/>
  <c r="D108" i="12"/>
  <c r="D115" i="12"/>
  <c r="D100" i="12"/>
  <c r="E112" i="12"/>
  <c r="E120" i="12"/>
  <c r="E105" i="12"/>
  <c r="D119" i="12"/>
  <c r="D104" i="12"/>
  <c r="E113" i="12"/>
  <c r="T19" i="15"/>
  <c r="AD19" i="15"/>
  <c r="X81" i="12"/>
  <c r="AD23" i="16" s="1"/>
  <c r="N12" i="13"/>
  <c r="N14" i="13"/>
  <c r="N18" i="13" s="1"/>
  <c r="R36" i="18"/>
  <c r="R36" i="13"/>
  <c r="L26" i="12"/>
  <c r="K26" i="12"/>
  <c r="AB25" i="12"/>
  <c r="K78" i="12"/>
  <c r="X22" i="12"/>
  <c r="T17" i="13" s="1"/>
  <c r="Q22" i="12"/>
  <c r="X78" i="12"/>
  <c r="K22" i="12"/>
  <c r="R78" i="12"/>
  <c r="AB22" i="12"/>
  <c r="R80" i="12"/>
  <c r="L24" i="12"/>
  <c r="X24" i="12"/>
  <c r="AD17" i="15" s="1"/>
  <c r="X80" i="12"/>
  <c r="AD23" i="15" s="1"/>
  <c r="AB24" i="12"/>
  <c r="Q24" i="12"/>
  <c r="K24" i="12"/>
  <c r="V26" i="12"/>
  <c r="R26" i="12"/>
  <c r="AC26" i="12"/>
  <c r="L80" i="12"/>
  <c r="K66" i="12"/>
  <c r="K81" i="12"/>
  <c r="D99" i="12"/>
  <c r="D103" i="12"/>
  <c r="D106" i="12"/>
  <c r="E110" i="12"/>
  <c r="D110" i="12"/>
  <c r="R136" i="13"/>
  <c r="AH136" i="13" s="1"/>
  <c r="R48" i="13"/>
  <c r="AH48" i="13" s="1"/>
  <c r="R147" i="13"/>
  <c r="AH147" i="13" s="1"/>
  <c r="R59" i="13"/>
  <c r="AH59" i="13" s="1"/>
  <c r="R158" i="13"/>
  <c r="AH158" i="13" s="1"/>
  <c r="R70" i="13"/>
  <c r="AH70" i="13" s="1"/>
  <c r="R81" i="13"/>
  <c r="AH81" i="13" s="1"/>
  <c r="R92" i="13"/>
  <c r="AH92" i="13" s="1"/>
  <c r="R103" i="13"/>
  <c r="AH103" i="13" s="1"/>
  <c r="AH37" i="13"/>
  <c r="R114" i="13"/>
  <c r="AH114" i="13" s="1"/>
  <c r="L25" i="12"/>
  <c r="L78" i="12"/>
  <c r="R22" i="12"/>
  <c r="L66" i="12"/>
  <c r="R81" i="12"/>
  <c r="E117" i="12"/>
  <c r="AN139" i="13"/>
  <c r="AN51" i="13"/>
  <c r="AN73" i="13"/>
  <c r="M7" i="11"/>
  <c r="H118" i="11"/>
  <c r="U21" i="12"/>
  <c r="U83" i="12" s="1"/>
  <c r="Q25" i="12"/>
  <c r="Q26" i="12"/>
  <c r="D107" i="12"/>
  <c r="D111" i="12"/>
  <c r="D114" i="12"/>
  <c r="E118" i="12"/>
  <c r="D118" i="12"/>
  <c r="T23" i="13"/>
  <c r="R125" i="13"/>
  <c r="AH125" i="13" s="1"/>
  <c r="R24" i="12"/>
  <c r="K25" i="12"/>
  <c r="U25" i="12"/>
  <c r="AB21" i="16" s="1"/>
  <c r="AB26" i="12"/>
  <c r="X82" i="12"/>
  <c r="AD23" i="17" s="1"/>
  <c r="AB13" i="13"/>
  <c r="AB15" i="13"/>
  <c r="AB19" i="13" s="1"/>
  <c r="L118" i="11"/>
  <c r="V22" i="12"/>
  <c r="V24" i="12"/>
  <c r="L68" i="12"/>
  <c r="L82" i="12"/>
  <c r="R82" i="12"/>
  <c r="E101" i="12"/>
  <c r="AD23" i="13"/>
  <c r="X25" i="12"/>
  <c r="AD17" i="16" s="1"/>
  <c r="X26" i="12"/>
  <c r="T17" i="17" s="1"/>
  <c r="Q77" i="12"/>
  <c r="Q81" i="12" s="1"/>
  <c r="W29" i="16" s="1"/>
  <c r="D98" i="12"/>
  <c r="E102" i="12"/>
  <c r="D102" i="12"/>
  <c r="P7" i="13"/>
  <c r="AF7" i="13"/>
  <c r="AF10" i="13" s="1"/>
  <c r="X8" i="13"/>
  <c r="AD19" i="13"/>
  <c r="AB175" i="13"/>
  <c r="AB176" i="13" s="1"/>
  <c r="L7" i="14"/>
  <c r="AB7" i="14"/>
  <c r="T8" i="14"/>
  <c r="D121" i="12"/>
  <c r="R7" i="13"/>
  <c r="R10" i="13" s="1"/>
  <c r="J8" i="13"/>
  <c r="L9" i="13" s="1"/>
  <c r="Z8" i="13"/>
  <c r="AD17" i="13"/>
  <c r="AN55" i="13"/>
  <c r="AR55" i="13" s="1"/>
  <c r="AN80" i="13"/>
  <c r="AR80" i="13" s="1"/>
  <c r="N7" i="14"/>
  <c r="AD7" i="14"/>
  <c r="V8" i="14"/>
  <c r="Z10" i="14" s="1"/>
  <c r="AR146" i="14"/>
  <c r="T7" i="13"/>
  <c r="L8" i="13"/>
  <c r="AB8" i="13"/>
  <c r="Z89" i="13"/>
  <c r="Z90" i="13" s="1"/>
  <c r="P7" i="14"/>
  <c r="AF7" i="14"/>
  <c r="AF10" i="14" s="1"/>
  <c r="X8" i="14"/>
  <c r="AD19" i="14"/>
  <c r="S88" i="14"/>
  <c r="AH88" i="14" s="1"/>
  <c r="Z89" i="14"/>
  <c r="Z90" i="14" s="1"/>
  <c r="AN143" i="14"/>
  <c r="AR143" i="14" s="1"/>
  <c r="V7" i="13"/>
  <c r="V10" i="13" s="1"/>
  <c r="N8" i="13"/>
  <c r="AD8" i="13"/>
  <c r="T19" i="13"/>
  <c r="AN58" i="13"/>
  <c r="AR58" i="13" s="1"/>
  <c r="R7" i="14"/>
  <c r="R10" i="14" s="1"/>
  <c r="J8" i="14"/>
  <c r="J10" i="14" s="1"/>
  <c r="Z8" i="14"/>
  <c r="AN139" i="14"/>
  <c r="AN73" i="14"/>
  <c r="X7" i="13"/>
  <c r="X10" i="13" s="1"/>
  <c r="P8" i="13"/>
  <c r="AF8" i="13"/>
  <c r="S88" i="13"/>
  <c r="AH88" i="13" s="1"/>
  <c r="T7" i="14"/>
  <c r="L8" i="14"/>
  <c r="AB8" i="14"/>
  <c r="AR69" i="14"/>
  <c r="AR102" i="14"/>
  <c r="AB10" i="15"/>
  <c r="J7" i="13"/>
  <c r="J10" i="13" s="1"/>
  <c r="Z7" i="13"/>
  <c r="Z10" i="13" s="1"/>
  <c r="R8" i="13"/>
  <c r="V7" i="14"/>
  <c r="N8" i="14"/>
  <c r="AD8" i="14"/>
  <c r="T19" i="14"/>
  <c r="R136" i="14"/>
  <c r="AH136" i="14" s="1"/>
  <c r="R158" i="14"/>
  <c r="AH158" i="14" s="1"/>
  <c r="R70" i="14"/>
  <c r="AH70" i="14" s="1"/>
  <c r="R81" i="14"/>
  <c r="AH81" i="14" s="1"/>
  <c r="R92" i="14"/>
  <c r="AH92" i="14" s="1"/>
  <c r="R114" i="14"/>
  <c r="AH114" i="14" s="1"/>
  <c r="R103" i="14"/>
  <c r="AH103" i="14" s="1"/>
  <c r="AR157" i="14"/>
  <c r="X7" i="14"/>
  <c r="P8" i="14"/>
  <c r="AF8" i="14"/>
  <c r="AB175" i="14"/>
  <c r="AB176" i="14" s="1"/>
  <c r="AN182" i="14" s="1"/>
  <c r="AR182" i="14" s="1"/>
  <c r="R147" i="14"/>
  <c r="AH147" i="14" s="1"/>
  <c r="AN143" i="15"/>
  <c r="AR143" i="15" s="1"/>
  <c r="AN77" i="15"/>
  <c r="AR77" i="15" s="1"/>
  <c r="AN55" i="15"/>
  <c r="AR55" i="15" s="1"/>
  <c r="AR44" i="15"/>
  <c r="AD19" i="16"/>
  <c r="T23" i="15"/>
  <c r="S88" i="17"/>
  <c r="AH88" i="17" s="1"/>
  <c r="Z89" i="17"/>
  <c r="Z90" i="17" s="1"/>
  <c r="Z89" i="16"/>
  <c r="Z90" i="16" s="1"/>
  <c r="S88" i="16"/>
  <c r="AH88" i="16" s="1"/>
  <c r="N12" i="16"/>
  <c r="AN143" i="16"/>
  <c r="AR143" i="16" s="1"/>
  <c r="AN77" i="16"/>
  <c r="AR77" i="16" s="1"/>
  <c r="AR44" i="16"/>
  <c r="AN55" i="16"/>
  <c r="AR55" i="16" s="1"/>
  <c r="AN58" i="14"/>
  <c r="AR58" i="14" s="1"/>
  <c r="AB175" i="15"/>
  <c r="AB176" i="15" s="1"/>
  <c r="AN182" i="15" s="1"/>
  <c r="AR182" i="15" s="1"/>
  <c r="AR113" i="15"/>
  <c r="AD19" i="17"/>
  <c r="N18" i="16"/>
  <c r="AN146" i="16"/>
  <c r="AR146" i="16" s="1"/>
  <c r="AN80" i="16"/>
  <c r="AR80" i="16" s="1"/>
  <c r="AR47" i="16"/>
  <c r="AN58" i="16"/>
  <c r="AR58" i="16" s="1"/>
  <c r="X7" i="15"/>
  <c r="X10" i="15" s="1"/>
  <c r="P8" i="15"/>
  <c r="AF8" i="15"/>
  <c r="AF10" i="15" s="1"/>
  <c r="R70" i="15"/>
  <c r="AH70" i="15" s="1"/>
  <c r="AN73" i="15"/>
  <c r="R7" i="16"/>
  <c r="P8" i="16"/>
  <c r="R147" i="16"/>
  <c r="AH147" i="16" s="1"/>
  <c r="R81" i="16"/>
  <c r="AH81" i="16" s="1"/>
  <c r="R103" i="16"/>
  <c r="AH103" i="16" s="1"/>
  <c r="R125" i="16"/>
  <c r="AH125" i="16" s="1"/>
  <c r="R48" i="16"/>
  <c r="AH48" i="16" s="1"/>
  <c r="R158" i="16"/>
  <c r="AH158" i="16" s="1"/>
  <c r="R59" i="16"/>
  <c r="AH59" i="16" s="1"/>
  <c r="X7" i="17"/>
  <c r="J7" i="15"/>
  <c r="Z7" i="15"/>
  <c r="Z10" i="15" s="1"/>
  <c r="R8" i="15"/>
  <c r="R10" i="15" s="1"/>
  <c r="AR47" i="15"/>
  <c r="R59" i="15"/>
  <c r="AH59" i="15" s="1"/>
  <c r="T7" i="16"/>
  <c r="V8" i="16"/>
  <c r="AB7" i="17"/>
  <c r="T8" i="15"/>
  <c r="R158" i="15"/>
  <c r="AH158" i="15" s="1"/>
  <c r="V7" i="16"/>
  <c r="V10" i="16" s="1"/>
  <c r="Z8" i="16"/>
  <c r="L20" i="16"/>
  <c r="AR135" i="16"/>
  <c r="S143" i="16"/>
  <c r="AH143" i="16" s="1"/>
  <c r="AF7" i="17"/>
  <c r="AF10" i="17" s="1"/>
  <c r="T23" i="17"/>
  <c r="N7" i="15"/>
  <c r="N9" i="15" s="1"/>
  <c r="AD7" i="15"/>
  <c r="R147" i="15"/>
  <c r="AH147" i="15" s="1"/>
  <c r="X7" i="16"/>
  <c r="X10" i="16" s="1"/>
  <c r="AB8" i="16"/>
  <c r="R70" i="16"/>
  <c r="AH70" i="16" s="1"/>
  <c r="R136" i="16"/>
  <c r="AH136" i="16" s="1"/>
  <c r="L8" i="17"/>
  <c r="AD7" i="16"/>
  <c r="AD8" i="16"/>
  <c r="T17" i="16"/>
  <c r="P8" i="17"/>
  <c r="AD8" i="17"/>
  <c r="N8" i="17"/>
  <c r="V7" i="17"/>
  <c r="Z8" i="17"/>
  <c r="J8" i="17"/>
  <c r="L9" i="17" s="1"/>
  <c r="R7" i="17"/>
  <c r="R10" i="17" s="1"/>
  <c r="V8" i="17"/>
  <c r="AD7" i="17"/>
  <c r="N7" i="17"/>
  <c r="AB8" i="17"/>
  <c r="Z7" i="17"/>
  <c r="Z10" i="17" s="1"/>
  <c r="T8" i="17"/>
  <c r="T7" i="17"/>
  <c r="R8" i="17"/>
  <c r="P7" i="17"/>
  <c r="P9" i="17" s="1"/>
  <c r="X8" i="17"/>
  <c r="X8" i="16"/>
  <c r="AF7" i="16"/>
  <c r="AF10" i="16" s="1"/>
  <c r="P7" i="16"/>
  <c r="P9" i="16" s="1"/>
  <c r="T8" i="16"/>
  <c r="AB7" i="16"/>
  <c r="AB10" i="16" s="1"/>
  <c r="L7" i="16"/>
  <c r="L9" i="16" s="1"/>
  <c r="R8" i="16"/>
  <c r="Z7" i="16"/>
  <c r="Z10" i="16" s="1"/>
  <c r="J7" i="16"/>
  <c r="J10" i="16" s="1"/>
  <c r="L8" i="16"/>
  <c r="X21" i="16"/>
  <c r="AN139" i="16"/>
  <c r="AN51" i="16"/>
  <c r="R92" i="16"/>
  <c r="AH92" i="16" s="1"/>
  <c r="J7" i="17"/>
  <c r="AF8" i="17"/>
  <c r="AN77" i="17"/>
  <c r="AR77" i="17" s="1"/>
  <c r="AN55" i="17"/>
  <c r="AR55" i="17" s="1"/>
  <c r="T19" i="17"/>
  <c r="AR44" i="17"/>
  <c r="AN143" i="17"/>
  <c r="AR143" i="17" s="1"/>
  <c r="AN146" i="18"/>
  <c r="AR146" i="18" s="1"/>
  <c r="AN58" i="18"/>
  <c r="AR58" i="18" s="1"/>
  <c r="AN80" i="18"/>
  <c r="AR58" i="17"/>
  <c r="AB175" i="17"/>
  <c r="AB176" i="17" s="1"/>
  <c r="AN182" i="17" s="1"/>
  <c r="AR182" i="17" s="1"/>
  <c r="AR135" i="18"/>
  <c r="X82" i="18"/>
  <c r="AB175" i="18"/>
  <c r="AB176" i="18" s="1"/>
  <c r="S143" i="17"/>
  <c r="AH143" i="17" s="1"/>
  <c r="Z144" i="17"/>
  <c r="Z145" i="17" s="1"/>
  <c r="AR47" i="17"/>
  <c r="R70" i="17"/>
  <c r="AH70" i="17" s="1"/>
  <c r="AN73" i="17"/>
  <c r="R158" i="17"/>
  <c r="AH158" i="17" s="1"/>
  <c r="R59" i="17"/>
  <c r="AH59" i="17" s="1"/>
  <c r="R147" i="17"/>
  <c r="AH147" i="17" s="1"/>
  <c r="R125" i="17"/>
  <c r="AH125" i="17" s="1"/>
  <c r="X83" i="12" l="1"/>
  <c r="T23" i="16"/>
  <c r="J10" i="15"/>
  <c r="N22" i="16"/>
  <c r="W29" i="18"/>
  <c r="W40" i="18" s="1"/>
  <c r="R36" i="16"/>
  <c r="R36" i="17"/>
  <c r="AB85" i="16"/>
  <c r="AB87" i="16" s="1"/>
  <c r="AR84" i="16" s="1"/>
  <c r="L9" i="15"/>
  <c r="AC22" i="12"/>
  <c r="R36" i="14"/>
  <c r="R10" i="16"/>
  <c r="AH10" i="16" s="1"/>
  <c r="X10" i="14"/>
  <c r="AB10" i="14"/>
  <c r="M117" i="11"/>
  <c r="Q82" i="12"/>
  <c r="W29" i="17" s="1"/>
  <c r="AC24" i="12"/>
  <c r="AR174" i="16"/>
  <c r="AB140" i="15"/>
  <c r="AB142" i="15" s="1"/>
  <c r="AR139" i="15" s="1"/>
  <c r="Z144" i="18"/>
  <c r="Z145" i="18" s="1"/>
  <c r="AB85" i="17"/>
  <c r="AB140" i="16"/>
  <c r="AB142" i="16" s="1"/>
  <c r="AD17" i="17"/>
  <c r="AB140" i="17" s="1"/>
  <c r="S88" i="18"/>
  <c r="AH88" i="18" s="1"/>
  <c r="T17" i="15"/>
  <c r="AB85" i="15" s="1"/>
  <c r="AB87" i="15" s="1"/>
  <c r="AR84" i="15" s="1"/>
  <c r="AH175" i="18"/>
  <c r="J21" i="16"/>
  <c r="P20" i="16"/>
  <c r="N20" i="16"/>
  <c r="K80" i="12"/>
  <c r="L22" i="12"/>
  <c r="AH175" i="17"/>
  <c r="U24" i="12"/>
  <c r="U26" i="12"/>
  <c r="AH175" i="16"/>
  <c r="U22" i="12"/>
  <c r="AH175" i="14"/>
  <c r="AR174" i="17"/>
  <c r="AR174" i="15"/>
  <c r="AH175" i="15"/>
  <c r="J15" i="14"/>
  <c r="J19" i="14" s="1"/>
  <c r="J13" i="14"/>
  <c r="AB87" i="17"/>
  <c r="AR84" i="17" s="1"/>
  <c r="AH85" i="17"/>
  <c r="W128" i="18"/>
  <c r="W73" i="18"/>
  <c r="W84" i="18"/>
  <c r="AR80" i="18"/>
  <c r="AR139" i="16"/>
  <c r="AB15" i="16"/>
  <c r="AB19" i="16" s="1"/>
  <c r="AB13" i="16"/>
  <c r="V10" i="17"/>
  <c r="X15" i="15"/>
  <c r="X19" i="15" s="1"/>
  <c r="X13" i="15"/>
  <c r="AR174" i="14"/>
  <c r="AF13" i="13"/>
  <c r="AF23" i="13"/>
  <c r="AF15" i="13"/>
  <c r="AF19" i="13" s="1"/>
  <c r="R91" i="13"/>
  <c r="AH91" i="13" s="1"/>
  <c r="AH93" i="13" s="1"/>
  <c r="R102" i="13"/>
  <c r="AH102" i="13" s="1"/>
  <c r="AH104" i="13" s="1"/>
  <c r="AH36" i="13"/>
  <c r="R113" i="13"/>
  <c r="AH113" i="13" s="1"/>
  <c r="AH115" i="13" s="1"/>
  <c r="R124" i="13"/>
  <c r="AH124" i="13" s="1"/>
  <c r="AH126" i="13" s="1"/>
  <c r="R135" i="13"/>
  <c r="AH135" i="13" s="1"/>
  <c r="AH137" i="13" s="1"/>
  <c r="R47" i="13"/>
  <c r="AH47" i="13" s="1"/>
  <c r="AH49" i="13" s="1"/>
  <c r="R146" i="13"/>
  <c r="AH146" i="13" s="1"/>
  <c r="AH148" i="13" s="1"/>
  <c r="R58" i="13"/>
  <c r="AH58" i="13" s="1"/>
  <c r="AH60" i="13" s="1"/>
  <c r="R157" i="13"/>
  <c r="AH157" i="13" s="1"/>
  <c r="AH159" i="13" s="1"/>
  <c r="R69" i="13"/>
  <c r="AH69" i="13" s="1"/>
  <c r="AH71" i="13" s="1"/>
  <c r="R80" i="13"/>
  <c r="AH80" i="13" s="1"/>
  <c r="AH82" i="13" s="1"/>
  <c r="J10" i="17"/>
  <c r="N9" i="17"/>
  <c r="AH9" i="17" s="1"/>
  <c r="X15" i="16"/>
  <c r="X19" i="16" s="1"/>
  <c r="X13" i="16"/>
  <c r="R13" i="15"/>
  <c r="R15" i="15"/>
  <c r="AH140" i="16"/>
  <c r="V10" i="14"/>
  <c r="AB85" i="13"/>
  <c r="P9" i="13"/>
  <c r="AH9" i="13" s="1"/>
  <c r="AC25" i="12"/>
  <c r="L81" i="12"/>
  <c r="V25" i="12"/>
  <c r="R25" i="12"/>
  <c r="AB23" i="13"/>
  <c r="R102" i="16"/>
  <c r="AH102" i="16" s="1"/>
  <c r="AH104" i="16" s="1"/>
  <c r="R124" i="16"/>
  <c r="AH124" i="16" s="1"/>
  <c r="AH126" i="16" s="1"/>
  <c r="R146" i="16"/>
  <c r="AH146" i="16" s="1"/>
  <c r="AH148" i="16" s="1"/>
  <c r="R69" i="16"/>
  <c r="AH69" i="16" s="1"/>
  <c r="AH71" i="16" s="1"/>
  <c r="AH36" i="16"/>
  <c r="R91" i="16"/>
  <c r="AH91" i="16" s="1"/>
  <c r="AH93" i="16" s="1"/>
  <c r="R80" i="16"/>
  <c r="AH80" i="16" s="1"/>
  <c r="AH82" i="16" s="1"/>
  <c r="R47" i="16"/>
  <c r="AH47" i="16" s="1"/>
  <c r="AH49" i="16" s="1"/>
  <c r="R135" i="16"/>
  <c r="AH135" i="16" s="1"/>
  <c r="AH137" i="16" s="1"/>
  <c r="R157" i="16"/>
  <c r="AH157" i="16" s="1"/>
  <c r="AH159" i="16" s="1"/>
  <c r="R58" i="16"/>
  <c r="AH58" i="16" s="1"/>
  <c r="AH60" i="16" s="1"/>
  <c r="R113" i="16"/>
  <c r="AH113" i="16" s="1"/>
  <c r="AH115" i="16" s="1"/>
  <c r="N22" i="13"/>
  <c r="AF13" i="15"/>
  <c r="AF15" i="15"/>
  <c r="AF19" i="15" s="1"/>
  <c r="X13" i="14"/>
  <c r="X15" i="14"/>
  <c r="X19" i="14" s="1"/>
  <c r="AB13" i="14"/>
  <c r="AB15" i="14"/>
  <c r="AB19" i="14" s="1"/>
  <c r="AB25" i="13"/>
  <c r="AB17" i="13"/>
  <c r="R91" i="14"/>
  <c r="AH91" i="14" s="1"/>
  <c r="AH93" i="14" s="1"/>
  <c r="R113" i="14"/>
  <c r="AH113" i="14" s="1"/>
  <c r="AH115" i="14" s="1"/>
  <c r="R124" i="14"/>
  <c r="AH124" i="14" s="1"/>
  <c r="AH126" i="14" s="1"/>
  <c r="R135" i="14"/>
  <c r="AH135" i="14" s="1"/>
  <c r="AH137" i="14" s="1"/>
  <c r="R157" i="14"/>
  <c r="AH157" i="14" s="1"/>
  <c r="AH159" i="14" s="1"/>
  <c r="R69" i="14"/>
  <c r="AH69" i="14" s="1"/>
  <c r="AH71" i="14" s="1"/>
  <c r="R146" i="14"/>
  <c r="AH146" i="14" s="1"/>
  <c r="AH148" i="14" s="1"/>
  <c r="R58" i="14"/>
  <c r="AH58" i="14" s="1"/>
  <c r="AH60" i="14" s="1"/>
  <c r="R102" i="14"/>
  <c r="AH102" i="14" s="1"/>
  <c r="AH104" i="14" s="1"/>
  <c r="AH36" i="14"/>
  <c r="R80" i="14"/>
  <c r="AH80" i="14" s="1"/>
  <c r="AH82" i="14" s="1"/>
  <c r="R47" i="14"/>
  <c r="AH47" i="14" s="1"/>
  <c r="AH49" i="14" s="1"/>
  <c r="N16" i="13"/>
  <c r="N24" i="13"/>
  <c r="P12" i="17"/>
  <c r="P22" i="17"/>
  <c r="P14" i="17"/>
  <c r="P18" i="17" s="1"/>
  <c r="J13" i="16"/>
  <c r="J15" i="16"/>
  <c r="J23" i="16" s="1"/>
  <c r="AF15" i="16"/>
  <c r="AF23" i="16" s="1"/>
  <c r="AF13" i="16"/>
  <c r="AB10" i="17"/>
  <c r="J13" i="15"/>
  <c r="AH10" i="15"/>
  <c r="J15" i="15"/>
  <c r="J19" i="15" s="1"/>
  <c r="Z13" i="13"/>
  <c r="Z15" i="13"/>
  <c r="Z23" i="13" s="1"/>
  <c r="AB140" i="13"/>
  <c r="L9" i="14"/>
  <c r="L12" i="13"/>
  <c r="L14" i="13"/>
  <c r="L18" i="13" s="1"/>
  <c r="V21" i="15"/>
  <c r="L20" i="15"/>
  <c r="Z21" i="15"/>
  <c r="X21" i="15"/>
  <c r="J21" i="15"/>
  <c r="R157" i="15"/>
  <c r="AH157" i="15" s="1"/>
  <c r="AH159" i="15" s="1"/>
  <c r="R80" i="15"/>
  <c r="AH80" i="15" s="1"/>
  <c r="AH82" i="15" s="1"/>
  <c r="R91" i="15"/>
  <c r="AH91" i="15" s="1"/>
  <c r="AH93" i="15" s="1"/>
  <c r="R102" i="15"/>
  <c r="AH102" i="15" s="1"/>
  <c r="AH104" i="15" s="1"/>
  <c r="AH36" i="15"/>
  <c r="R146" i="15"/>
  <c r="AH146" i="15" s="1"/>
  <c r="AH148" i="15" s="1"/>
  <c r="R135" i="15"/>
  <c r="AH135" i="15" s="1"/>
  <c r="AH137" i="15" s="1"/>
  <c r="R113" i="15"/>
  <c r="AH113" i="15" s="1"/>
  <c r="AH115" i="15" s="1"/>
  <c r="R124" i="15"/>
  <c r="AH124" i="15" s="1"/>
  <c r="AH126" i="15" s="1"/>
  <c r="R47" i="15"/>
  <c r="AH47" i="15" s="1"/>
  <c r="AH49" i="15" s="1"/>
  <c r="R69" i="15"/>
  <c r="AH69" i="15" s="1"/>
  <c r="AH71" i="15" s="1"/>
  <c r="R58" i="15"/>
  <c r="AH58" i="15" s="1"/>
  <c r="AH60" i="15" s="1"/>
  <c r="Z13" i="15"/>
  <c r="Z15" i="15"/>
  <c r="Z23" i="15" s="1"/>
  <c r="N22" i="15"/>
  <c r="N14" i="15"/>
  <c r="N18" i="15" s="1"/>
  <c r="N12" i="15"/>
  <c r="N16" i="16"/>
  <c r="AB52" i="16" s="1"/>
  <c r="N24" i="16"/>
  <c r="T19" i="18"/>
  <c r="AN182" i="13"/>
  <c r="AR182" i="13" s="1"/>
  <c r="AR174" i="13"/>
  <c r="AH175" i="13"/>
  <c r="R91" i="18"/>
  <c r="AH91" i="18" s="1"/>
  <c r="AH93" i="18" s="1"/>
  <c r="R102" i="18"/>
  <c r="AH102" i="18" s="1"/>
  <c r="AH104" i="18" s="1"/>
  <c r="AH36" i="18"/>
  <c r="R124" i="18"/>
  <c r="AH124" i="18" s="1"/>
  <c r="AH126" i="18" s="1"/>
  <c r="R135" i="18"/>
  <c r="AH135" i="18" s="1"/>
  <c r="AH137" i="18" s="1"/>
  <c r="R47" i="18"/>
  <c r="AH47" i="18" s="1"/>
  <c r="AH49" i="18" s="1"/>
  <c r="R69" i="18"/>
  <c r="AH69" i="18" s="1"/>
  <c r="AH71" i="18" s="1"/>
  <c r="R146" i="18"/>
  <c r="AH146" i="18" s="1"/>
  <c r="AH148" i="18" s="1"/>
  <c r="R58" i="18"/>
  <c r="AH58" i="18" s="1"/>
  <c r="AH60" i="18" s="1"/>
  <c r="R80" i="18"/>
  <c r="AH80" i="18" s="1"/>
  <c r="AH82" i="18" s="1"/>
  <c r="R157" i="18"/>
  <c r="AH157" i="18" s="1"/>
  <c r="AH159" i="18" s="1"/>
  <c r="R113" i="18"/>
  <c r="AH113" i="18" s="1"/>
  <c r="AH115" i="18" s="1"/>
  <c r="R13" i="17"/>
  <c r="R15" i="17"/>
  <c r="R19" i="17" s="1"/>
  <c r="J15" i="13"/>
  <c r="J19" i="13" s="1"/>
  <c r="AH10" i="13"/>
  <c r="J13" i="13"/>
  <c r="X13" i="13"/>
  <c r="X15" i="13"/>
  <c r="X19" i="13" s="1"/>
  <c r="L12" i="17"/>
  <c r="L14" i="17"/>
  <c r="L22" i="17" s="1"/>
  <c r="X10" i="17"/>
  <c r="AF15" i="14"/>
  <c r="AF13" i="14"/>
  <c r="R157" i="17"/>
  <c r="AH157" i="17" s="1"/>
  <c r="AH159" i="17" s="1"/>
  <c r="R69" i="17"/>
  <c r="AH69" i="17" s="1"/>
  <c r="AH71" i="17" s="1"/>
  <c r="R80" i="17"/>
  <c r="AH80" i="17" s="1"/>
  <c r="AH82" i="17" s="1"/>
  <c r="R102" i="17"/>
  <c r="AH102" i="17" s="1"/>
  <c r="AH104" i="17" s="1"/>
  <c r="AH36" i="17"/>
  <c r="R113" i="17"/>
  <c r="AH113" i="17" s="1"/>
  <c r="AH115" i="17" s="1"/>
  <c r="R58" i="17"/>
  <c r="AH58" i="17" s="1"/>
  <c r="AH60" i="17" s="1"/>
  <c r="R47" i="17"/>
  <c r="AH47" i="17" s="1"/>
  <c r="AH49" i="17" s="1"/>
  <c r="R146" i="17"/>
  <c r="AH146" i="17" s="1"/>
  <c r="AH148" i="17" s="1"/>
  <c r="R124" i="17"/>
  <c r="AH124" i="17" s="1"/>
  <c r="AH126" i="17" s="1"/>
  <c r="R135" i="17"/>
  <c r="AH135" i="17" s="1"/>
  <c r="AH137" i="17" s="1"/>
  <c r="R91" i="17"/>
  <c r="AH91" i="17" s="1"/>
  <c r="AH93" i="17" s="1"/>
  <c r="AN182" i="18"/>
  <c r="AR182" i="18" s="1"/>
  <c r="AR174" i="18"/>
  <c r="Z23" i="16"/>
  <c r="Z15" i="16"/>
  <c r="Z19" i="16"/>
  <c r="Z13" i="16"/>
  <c r="AB13" i="15"/>
  <c r="AB15" i="15"/>
  <c r="AB19" i="15" s="1"/>
  <c r="V23" i="15"/>
  <c r="V15" i="15"/>
  <c r="V19" i="15" s="1"/>
  <c r="V13" i="15"/>
  <c r="Z13" i="14"/>
  <c r="Z19" i="14"/>
  <c r="Z15" i="14"/>
  <c r="P14" i="15"/>
  <c r="P18" i="15" s="1"/>
  <c r="P12" i="15"/>
  <c r="L14" i="15"/>
  <c r="L18" i="15"/>
  <c r="AH9" i="15"/>
  <c r="L12" i="15"/>
  <c r="R15" i="14"/>
  <c r="R13" i="14"/>
  <c r="P9" i="14"/>
  <c r="R15" i="13"/>
  <c r="R19" i="13" s="1"/>
  <c r="R13" i="13"/>
  <c r="AD19" i="18"/>
  <c r="K79" i="12"/>
  <c r="X79" i="12"/>
  <c r="Q23" i="12"/>
  <c r="R79" i="12"/>
  <c r="Z23" i="14" s="1"/>
  <c r="X23" i="12"/>
  <c r="U23" i="12"/>
  <c r="Q79" i="12"/>
  <c r="L23" i="12"/>
  <c r="K23" i="12"/>
  <c r="AB23" i="12"/>
  <c r="Q80" i="12"/>
  <c r="W29" i="15" s="1"/>
  <c r="Q83" i="12"/>
  <c r="P22" i="16"/>
  <c r="P14" i="16"/>
  <c r="P18" i="16" s="1"/>
  <c r="P12" i="16"/>
  <c r="AB142" i="17"/>
  <c r="AR139" i="17" s="1"/>
  <c r="AH140" i="17"/>
  <c r="AH9" i="16"/>
  <c r="L14" i="16"/>
  <c r="AH14" i="16" s="1"/>
  <c r="L12" i="16"/>
  <c r="Z15" i="17"/>
  <c r="Z23" i="17" s="1"/>
  <c r="Z13" i="17"/>
  <c r="AF15" i="17"/>
  <c r="AF19" i="17" s="1"/>
  <c r="AF13" i="17"/>
  <c r="V13" i="16"/>
  <c r="V15" i="16"/>
  <c r="V23" i="16" s="1"/>
  <c r="R15" i="16"/>
  <c r="R23" i="16" s="1"/>
  <c r="R13" i="16"/>
  <c r="W128" i="16"/>
  <c r="W150" i="16"/>
  <c r="W84" i="16"/>
  <c r="W40" i="16"/>
  <c r="W117" i="16"/>
  <c r="W51" i="16"/>
  <c r="W106" i="16"/>
  <c r="W95" i="16"/>
  <c r="W62" i="16"/>
  <c r="W139" i="16"/>
  <c r="W73" i="16"/>
  <c r="V19" i="13"/>
  <c r="V13" i="13"/>
  <c r="V15" i="13"/>
  <c r="V23" i="13" s="1"/>
  <c r="N9" i="14"/>
  <c r="Z21" i="16"/>
  <c r="V21" i="16"/>
  <c r="V23" i="12"/>
  <c r="R23" i="12"/>
  <c r="L79" i="12"/>
  <c r="AC23" i="12"/>
  <c r="Q78" i="12"/>
  <c r="W29" i="13" s="1"/>
  <c r="P22" i="15" l="1"/>
  <c r="L22" i="15"/>
  <c r="AB23" i="15"/>
  <c r="L18" i="17"/>
  <c r="Z19" i="15"/>
  <c r="Z19" i="13"/>
  <c r="AF23" i="14"/>
  <c r="X23" i="16"/>
  <c r="W95" i="17"/>
  <c r="W139" i="17"/>
  <c r="W117" i="17"/>
  <c r="W106" i="17"/>
  <c r="W51" i="17"/>
  <c r="W84" i="17"/>
  <c r="W73" i="17"/>
  <c r="W128" i="17"/>
  <c r="W62" i="17"/>
  <c r="W150" i="17"/>
  <c r="W40" i="17"/>
  <c r="R23" i="17"/>
  <c r="X23" i="15"/>
  <c r="W139" i="18"/>
  <c r="W62" i="18"/>
  <c r="W117" i="18"/>
  <c r="W106" i="18"/>
  <c r="W150" i="18"/>
  <c r="AH85" i="16"/>
  <c r="AH20" i="16"/>
  <c r="AH140" i="15"/>
  <c r="AF19" i="14"/>
  <c r="W51" i="18"/>
  <c r="W95" i="18"/>
  <c r="AH85" i="15"/>
  <c r="R23" i="14"/>
  <c r="J23" i="15"/>
  <c r="R23" i="15"/>
  <c r="P20" i="13"/>
  <c r="V21" i="13"/>
  <c r="N20" i="13"/>
  <c r="X21" i="13"/>
  <c r="L20" i="13"/>
  <c r="AB21" i="13"/>
  <c r="Z21" i="13"/>
  <c r="J21" i="13"/>
  <c r="AB21" i="17"/>
  <c r="J21" i="17"/>
  <c r="V21" i="17"/>
  <c r="N20" i="17"/>
  <c r="L20" i="17"/>
  <c r="Z21" i="17"/>
  <c r="P20" i="17"/>
  <c r="X21" i="17"/>
  <c r="AB21" i="15"/>
  <c r="P20" i="15"/>
  <c r="N20" i="15"/>
  <c r="AH21" i="16"/>
  <c r="AJ20" i="16" s="1"/>
  <c r="AH19" i="13"/>
  <c r="V25" i="16"/>
  <c r="V17" i="16"/>
  <c r="T17" i="14"/>
  <c r="AD17" i="14"/>
  <c r="R19" i="16"/>
  <c r="AF23" i="17"/>
  <c r="L22" i="16"/>
  <c r="AH22" i="16" s="1"/>
  <c r="R23" i="13"/>
  <c r="AH18" i="15"/>
  <c r="R17" i="17"/>
  <c r="R24" i="17"/>
  <c r="AH15" i="16"/>
  <c r="AJ14" i="16" s="1"/>
  <c r="P16" i="17"/>
  <c r="AB63" i="17" s="1"/>
  <c r="P24" i="17"/>
  <c r="AB129" i="13"/>
  <c r="AF24" i="15"/>
  <c r="AF17" i="15"/>
  <c r="X17" i="16"/>
  <c r="AB107" i="16" s="1"/>
  <c r="X25" i="16"/>
  <c r="AH174" i="13"/>
  <c r="AH176" i="13" s="1"/>
  <c r="AH38" i="13"/>
  <c r="V25" i="15"/>
  <c r="V17" i="15"/>
  <c r="AB96" i="15" s="1"/>
  <c r="AB87" i="13"/>
  <c r="AR84" i="13" s="1"/>
  <c r="AH85" i="13"/>
  <c r="V19" i="16"/>
  <c r="Z25" i="17"/>
  <c r="Z17" i="17"/>
  <c r="W106" i="15"/>
  <c r="W117" i="15"/>
  <c r="W139" i="15"/>
  <c r="W40" i="15"/>
  <c r="W128" i="15"/>
  <c r="W51" i="15"/>
  <c r="W150" i="15"/>
  <c r="W62" i="15"/>
  <c r="W84" i="15"/>
  <c r="W73" i="15"/>
  <c r="W95" i="15"/>
  <c r="W29" i="14"/>
  <c r="P12" i="14"/>
  <c r="P14" i="14"/>
  <c r="P22" i="14" s="1"/>
  <c r="AH14" i="15"/>
  <c r="AH174" i="17"/>
  <c r="AH176" i="17" s="1"/>
  <c r="AH38" i="17"/>
  <c r="L24" i="17"/>
  <c r="L16" i="17"/>
  <c r="AH21" i="15"/>
  <c r="L24" i="13"/>
  <c r="L16" i="13"/>
  <c r="J24" i="15"/>
  <c r="AH13" i="15"/>
  <c r="J17" i="15"/>
  <c r="J19" i="16"/>
  <c r="Z56" i="13"/>
  <c r="Z57" i="13" s="1"/>
  <c r="S56" i="13"/>
  <c r="S55" i="13"/>
  <c r="AH55" i="13" s="1"/>
  <c r="Z133" i="13"/>
  <c r="Z134" i="13" s="1"/>
  <c r="S132" i="13"/>
  <c r="AH132" i="13" s="1"/>
  <c r="AH174" i="16"/>
  <c r="AH176" i="16" s="1"/>
  <c r="AH38" i="16"/>
  <c r="V15" i="14"/>
  <c r="V19" i="14" s="1"/>
  <c r="V13" i="14"/>
  <c r="AH13" i="14" s="1"/>
  <c r="J24" i="14"/>
  <c r="J17" i="14"/>
  <c r="N12" i="14"/>
  <c r="N14" i="14"/>
  <c r="N22" i="14" s="1"/>
  <c r="J24" i="13"/>
  <c r="AH13" i="13"/>
  <c r="J17" i="13"/>
  <c r="AD23" i="14"/>
  <c r="AD23" i="18" s="1"/>
  <c r="T23" i="14"/>
  <c r="T23" i="18" s="1"/>
  <c r="AH22" i="15"/>
  <c r="Z56" i="16"/>
  <c r="Z57" i="16" s="1"/>
  <c r="S56" i="16"/>
  <c r="S55" i="16"/>
  <c r="AH55" i="16" s="1"/>
  <c r="Z23" i="18"/>
  <c r="AB13" i="17"/>
  <c r="AB15" i="17"/>
  <c r="AB23" i="17" s="1"/>
  <c r="AB52" i="13"/>
  <c r="V13" i="17"/>
  <c r="V15" i="17"/>
  <c r="V23" i="17" s="1"/>
  <c r="R24" i="15"/>
  <c r="Z78" i="15" s="1"/>
  <c r="Z79" i="15" s="1"/>
  <c r="R17" i="15"/>
  <c r="Z19" i="17"/>
  <c r="R17" i="14"/>
  <c r="R24" i="14"/>
  <c r="AH15" i="13"/>
  <c r="AH174" i="18"/>
  <c r="AH176" i="18" s="1"/>
  <c r="AH38" i="18"/>
  <c r="R19" i="14"/>
  <c r="P16" i="15"/>
  <c r="P24" i="15"/>
  <c r="X23" i="13"/>
  <c r="J23" i="13"/>
  <c r="AB54" i="16"/>
  <c r="AR51" i="16" s="1"/>
  <c r="AH52" i="16"/>
  <c r="Z17" i="15"/>
  <c r="AB118" i="15" s="1"/>
  <c r="Z25" i="15"/>
  <c r="L22" i="13"/>
  <c r="Z25" i="13"/>
  <c r="Z17" i="13"/>
  <c r="J24" i="16"/>
  <c r="AH13" i="16"/>
  <c r="J17" i="16"/>
  <c r="X25" i="14"/>
  <c r="X17" i="14"/>
  <c r="AH10" i="14"/>
  <c r="AB25" i="15"/>
  <c r="AB17" i="15"/>
  <c r="AB129" i="15" s="1"/>
  <c r="Z25" i="16"/>
  <c r="Z17" i="16"/>
  <c r="AB118" i="16" s="1"/>
  <c r="X13" i="17"/>
  <c r="X15" i="17"/>
  <c r="X19" i="17" s="1"/>
  <c r="X19" i="18" s="1"/>
  <c r="N24" i="15"/>
  <c r="N16" i="15"/>
  <c r="AB52" i="15" s="1"/>
  <c r="AH174" i="15"/>
  <c r="AH176" i="15" s="1"/>
  <c r="AH38" i="15"/>
  <c r="L12" i="14"/>
  <c r="AH9" i="14"/>
  <c r="L14" i="14"/>
  <c r="AH14" i="14" s="1"/>
  <c r="Z19" i="18"/>
  <c r="AF19" i="16"/>
  <c r="AF19" i="18" s="1"/>
  <c r="AB23" i="14"/>
  <c r="X23" i="14"/>
  <c r="P12" i="13"/>
  <c r="P14" i="13"/>
  <c r="AH14" i="13" s="1"/>
  <c r="AJ14" i="13" s="1"/>
  <c r="R19" i="15"/>
  <c r="AH19" i="15" s="1"/>
  <c r="N14" i="17"/>
  <c r="N18" i="17" s="1"/>
  <c r="AH18" i="17" s="1"/>
  <c r="N12" i="17"/>
  <c r="X25" i="15"/>
  <c r="X17" i="15"/>
  <c r="AB107" i="15" s="1"/>
  <c r="AB23" i="16"/>
  <c r="AH23" i="16" s="1"/>
  <c r="AH15" i="14"/>
  <c r="AF17" i="17"/>
  <c r="AF24" i="17"/>
  <c r="L18" i="16"/>
  <c r="AH18" i="16" s="1"/>
  <c r="R17" i="13"/>
  <c r="R24" i="13"/>
  <c r="X25" i="13"/>
  <c r="X17" i="13"/>
  <c r="AH15" i="15"/>
  <c r="AB17" i="14"/>
  <c r="AB25" i="14"/>
  <c r="AF23" i="15"/>
  <c r="J15" i="17"/>
  <c r="J19" i="17" s="1"/>
  <c r="J13" i="17"/>
  <c r="AH10" i="17"/>
  <c r="J23" i="14"/>
  <c r="P24" i="16"/>
  <c r="P16" i="16"/>
  <c r="AB63" i="16" s="1"/>
  <c r="W117" i="13"/>
  <c r="W128" i="13"/>
  <c r="W40" i="13"/>
  <c r="W139" i="13"/>
  <c r="W51" i="13"/>
  <c r="W150" i="13"/>
  <c r="W62" i="13"/>
  <c r="W73" i="13"/>
  <c r="W84" i="13"/>
  <c r="W95" i="13"/>
  <c r="W106" i="13"/>
  <c r="Z25" i="14"/>
  <c r="Z17" i="14"/>
  <c r="AB142" i="13"/>
  <c r="AR139" i="13" s="1"/>
  <c r="AH140" i="13"/>
  <c r="AH174" i="14"/>
  <c r="AH176" i="14" s="1"/>
  <c r="AH38" i="14"/>
  <c r="V25" i="13"/>
  <c r="V17" i="13"/>
  <c r="R24" i="16"/>
  <c r="R17" i="16"/>
  <c r="L24" i="16"/>
  <c r="L16" i="16"/>
  <c r="AH12" i="16"/>
  <c r="AJ12" i="16" s="1"/>
  <c r="P20" i="14"/>
  <c r="P20" i="18" s="1"/>
  <c r="AB21" i="14"/>
  <c r="AB21" i="18" s="1"/>
  <c r="N20" i="14"/>
  <c r="Z21" i="14"/>
  <c r="Z21" i="18" s="1"/>
  <c r="L20" i="14"/>
  <c r="J21" i="14"/>
  <c r="V21" i="14"/>
  <c r="V21" i="18" s="1"/>
  <c r="X21" i="14"/>
  <c r="L24" i="15"/>
  <c r="L16" i="15"/>
  <c r="AH12" i="15"/>
  <c r="AJ12" i="15" s="1"/>
  <c r="AF24" i="14"/>
  <c r="AF17" i="14"/>
  <c r="AB151" i="14" s="1"/>
  <c r="AH14" i="17"/>
  <c r="AF24" i="16"/>
  <c r="AF17" i="16"/>
  <c r="AF24" i="13"/>
  <c r="AF17" i="13"/>
  <c r="AB17" i="16"/>
  <c r="AB25" i="16"/>
  <c r="N22" i="17" l="1"/>
  <c r="AH22" i="17" s="1"/>
  <c r="P22" i="13"/>
  <c r="J23" i="17"/>
  <c r="L22" i="14"/>
  <c r="L22" i="18" s="1"/>
  <c r="P18" i="13"/>
  <c r="V19" i="17"/>
  <c r="AH23" i="15"/>
  <c r="AJ14" i="14"/>
  <c r="P18" i="14"/>
  <c r="P18" i="18" s="1"/>
  <c r="AB74" i="17"/>
  <c r="R23" i="18"/>
  <c r="AH20" i="15"/>
  <c r="AB63" i="15"/>
  <c r="AB65" i="15" s="1"/>
  <c r="AR62" i="15" s="1"/>
  <c r="N22" i="18"/>
  <c r="AF23" i="18"/>
  <c r="AJ20" i="15"/>
  <c r="AB129" i="16"/>
  <c r="AB131" i="16" s="1"/>
  <c r="AR128" i="16" s="1"/>
  <c r="N20" i="18"/>
  <c r="X21" i="18"/>
  <c r="AH20" i="17"/>
  <c r="AH20" i="13"/>
  <c r="AB151" i="16"/>
  <c r="AB153" i="16" s="1"/>
  <c r="AR150" i="16" s="1"/>
  <c r="AB151" i="17"/>
  <c r="AB153" i="17" s="1"/>
  <c r="AR150" i="17" s="1"/>
  <c r="AB74" i="15"/>
  <c r="AB76" i="15" s="1"/>
  <c r="AR73" i="15" s="1"/>
  <c r="AH21" i="13"/>
  <c r="AB129" i="14"/>
  <c r="R19" i="18"/>
  <c r="V19" i="18"/>
  <c r="AH56" i="16"/>
  <c r="AH57" i="16" s="1"/>
  <c r="AB118" i="14"/>
  <c r="AB120" i="14" s="1"/>
  <c r="AR117" i="14" s="1"/>
  <c r="AH21" i="17"/>
  <c r="AB23" i="18"/>
  <c r="R17" i="18"/>
  <c r="AB74" i="13"/>
  <c r="Z122" i="15"/>
  <c r="Z123" i="15" s="1"/>
  <c r="S121" i="15"/>
  <c r="AH121" i="15" s="1"/>
  <c r="Z155" i="16"/>
  <c r="Z156" i="16" s="1"/>
  <c r="S154" i="16"/>
  <c r="AH154" i="16" s="1"/>
  <c r="AH16" i="16"/>
  <c r="AB41" i="16"/>
  <c r="S66" i="16"/>
  <c r="AH66" i="16" s="1"/>
  <c r="Z67" i="16"/>
  <c r="Z68" i="16" s="1"/>
  <c r="L18" i="14"/>
  <c r="X23" i="17"/>
  <c r="X23" i="18" s="1"/>
  <c r="S110" i="14"/>
  <c r="AH110" i="14" s="1"/>
  <c r="Z111" i="14"/>
  <c r="Z112" i="14" s="1"/>
  <c r="AB120" i="15"/>
  <c r="AR117" i="15" s="1"/>
  <c r="AH118" i="15"/>
  <c r="V25" i="14"/>
  <c r="V17" i="14"/>
  <c r="S44" i="17"/>
  <c r="AH44" i="17" s="1"/>
  <c r="S45" i="17"/>
  <c r="Z45" i="17"/>
  <c r="Z46" i="17" s="1"/>
  <c r="W117" i="14"/>
  <c r="W139" i="14"/>
  <c r="W51" i="14"/>
  <c r="W150" i="14"/>
  <c r="W62" i="14"/>
  <c r="W73" i="14"/>
  <c r="W95" i="14"/>
  <c r="W128" i="14"/>
  <c r="W40" i="14"/>
  <c r="W106" i="14"/>
  <c r="W84" i="14"/>
  <c r="AB109" i="16"/>
  <c r="AR106" i="16" s="1"/>
  <c r="AH107" i="16"/>
  <c r="S77" i="17"/>
  <c r="AH77" i="17" s="1"/>
  <c r="Z78" i="17"/>
  <c r="Z79" i="17" s="1"/>
  <c r="AB140" i="14"/>
  <c r="AD17" i="18"/>
  <c r="AB140" i="18" s="1"/>
  <c r="AB65" i="16"/>
  <c r="AR62" i="16" s="1"/>
  <c r="AH63" i="16"/>
  <c r="N24" i="17"/>
  <c r="N16" i="17"/>
  <c r="AB52" i="17" s="1"/>
  <c r="AH17" i="15"/>
  <c r="AB30" i="15"/>
  <c r="AH21" i="14"/>
  <c r="J21" i="18"/>
  <c r="S44" i="16"/>
  <c r="AH44" i="16" s="1"/>
  <c r="Z45" i="16"/>
  <c r="Z46" i="16" s="1"/>
  <c r="S45" i="16"/>
  <c r="Z133" i="14"/>
  <c r="Z134" i="14" s="1"/>
  <c r="S132" i="14"/>
  <c r="AH132" i="14" s="1"/>
  <c r="Z155" i="17"/>
  <c r="Z156" i="17" s="1"/>
  <c r="S154" i="17"/>
  <c r="AH154" i="17" s="1"/>
  <c r="X25" i="17"/>
  <c r="X25" i="18" s="1"/>
  <c r="X17" i="17"/>
  <c r="AB30" i="16"/>
  <c r="AH17" i="16"/>
  <c r="AB19" i="17"/>
  <c r="AB19" i="18" s="1"/>
  <c r="AJ22" i="15"/>
  <c r="V23" i="14"/>
  <c r="V23" i="18" s="1"/>
  <c r="S155" i="15"/>
  <c r="S100" i="15"/>
  <c r="S34" i="15"/>
  <c r="S111" i="15"/>
  <c r="S122" i="15"/>
  <c r="S77" i="15"/>
  <c r="AH77" i="15" s="1"/>
  <c r="AH24" i="15"/>
  <c r="S33" i="15"/>
  <c r="AH33" i="15" s="1"/>
  <c r="S133" i="15"/>
  <c r="S78" i="15"/>
  <c r="AH78" i="15" s="1"/>
  <c r="S144" i="15"/>
  <c r="AH144" i="15" s="1"/>
  <c r="AH145" i="15" s="1"/>
  <c r="S67" i="15"/>
  <c r="S44" i="15"/>
  <c r="AH44" i="15" s="1"/>
  <c r="S89" i="15"/>
  <c r="AH89" i="15" s="1"/>
  <c r="AH90" i="15" s="1"/>
  <c r="Z34" i="15"/>
  <c r="AB151" i="15"/>
  <c r="AB76" i="17"/>
  <c r="AR73" i="17" s="1"/>
  <c r="AH74" i="17"/>
  <c r="AB85" i="14"/>
  <c r="T17" i="18"/>
  <c r="AB85" i="18" s="1"/>
  <c r="P24" i="13"/>
  <c r="P16" i="13"/>
  <c r="AH16" i="13" s="1"/>
  <c r="AB74" i="16"/>
  <c r="AB131" i="14"/>
  <c r="AR128" i="14" s="1"/>
  <c r="AH129" i="14"/>
  <c r="AH151" i="17"/>
  <c r="AB120" i="16"/>
  <c r="AR117" i="16" s="1"/>
  <c r="AH118" i="16"/>
  <c r="N16" i="14"/>
  <c r="N24" i="14"/>
  <c r="AH12" i="13"/>
  <c r="AJ12" i="13" s="1"/>
  <c r="AB166" i="15"/>
  <c r="AH96" i="15"/>
  <c r="AB98" i="15"/>
  <c r="AR95" i="15" s="1"/>
  <c r="S154" i="15"/>
  <c r="AH154" i="15" s="1"/>
  <c r="Z155" i="15"/>
  <c r="Z156" i="15" s="1"/>
  <c r="AB96" i="16"/>
  <c r="Z133" i="16"/>
  <c r="Z134" i="16" s="1"/>
  <c r="S132" i="16"/>
  <c r="AH132" i="16" s="1"/>
  <c r="S154" i="14"/>
  <c r="AH154" i="14" s="1"/>
  <c r="Z155" i="14"/>
  <c r="Z156" i="14" s="1"/>
  <c r="S77" i="16"/>
  <c r="AH77" i="16" s="1"/>
  <c r="Z78" i="16"/>
  <c r="Z79" i="16" s="1"/>
  <c r="Z122" i="14"/>
  <c r="Z123" i="14" s="1"/>
  <c r="S121" i="14"/>
  <c r="AH121" i="14" s="1"/>
  <c r="S121" i="16"/>
  <c r="AH121" i="16" s="1"/>
  <c r="Z122" i="16"/>
  <c r="Z123" i="16" s="1"/>
  <c r="S122" i="16"/>
  <c r="S144" i="16"/>
  <c r="AH144" i="16" s="1"/>
  <c r="AH145" i="16" s="1"/>
  <c r="S78" i="16"/>
  <c r="S111" i="16"/>
  <c r="Z34" i="16"/>
  <c r="S133" i="16"/>
  <c r="AH24" i="16"/>
  <c r="S67" i="16"/>
  <c r="AH67" i="16" s="1"/>
  <c r="S89" i="16"/>
  <c r="AH89" i="16" s="1"/>
  <c r="AH90" i="16" s="1"/>
  <c r="S34" i="16"/>
  <c r="S100" i="16"/>
  <c r="S33" i="16"/>
  <c r="AH33" i="16" s="1"/>
  <c r="S155" i="16"/>
  <c r="J23" i="18"/>
  <c r="AH23" i="13"/>
  <c r="Z78" i="14"/>
  <c r="Z79" i="14" s="1"/>
  <c r="S77" i="14"/>
  <c r="AH77" i="14" s="1"/>
  <c r="N18" i="14"/>
  <c r="N18" i="18" s="1"/>
  <c r="AH56" i="13"/>
  <c r="AH57" i="13" s="1"/>
  <c r="AB41" i="13"/>
  <c r="AJ14" i="15"/>
  <c r="S99" i="15"/>
  <c r="AH99" i="15" s="1"/>
  <c r="AH25" i="15"/>
  <c r="Z100" i="15"/>
  <c r="AB131" i="13"/>
  <c r="AR128" i="13" s="1"/>
  <c r="AH129" i="13"/>
  <c r="AJ18" i="15"/>
  <c r="S99" i="16"/>
  <c r="AH99" i="16" s="1"/>
  <c r="Z100" i="16"/>
  <c r="AH25" i="16"/>
  <c r="AH18" i="13"/>
  <c r="AJ18" i="13" s="1"/>
  <c r="S111" i="14"/>
  <c r="S133" i="14"/>
  <c r="S33" i="14"/>
  <c r="AH33" i="14" s="1"/>
  <c r="S144" i="14"/>
  <c r="AH144" i="14" s="1"/>
  <c r="AH145" i="14" s="1"/>
  <c r="S155" i="14"/>
  <c r="S89" i="14"/>
  <c r="AH89" i="14" s="1"/>
  <c r="AH90" i="14" s="1"/>
  <c r="Z34" i="14"/>
  <c r="S122" i="14"/>
  <c r="S100" i="14"/>
  <c r="S78" i="14"/>
  <c r="S34" i="14"/>
  <c r="S67" i="14"/>
  <c r="S110" i="16"/>
  <c r="AH110" i="16" s="1"/>
  <c r="Z111" i="16"/>
  <c r="Z112" i="16" s="1"/>
  <c r="AH20" i="14"/>
  <c r="L20" i="18"/>
  <c r="AH20" i="18" s="1"/>
  <c r="AB96" i="13"/>
  <c r="J24" i="17"/>
  <c r="J17" i="17"/>
  <c r="J17" i="18" s="1"/>
  <c r="AH13" i="17"/>
  <c r="AB107" i="13"/>
  <c r="AB54" i="15"/>
  <c r="AR51" i="15" s="1"/>
  <c r="AH52" i="15"/>
  <c r="AB131" i="15"/>
  <c r="AR128" i="15" s="1"/>
  <c r="AH129" i="15"/>
  <c r="Z17" i="18"/>
  <c r="AB118" i="18" s="1"/>
  <c r="AB118" i="13"/>
  <c r="AB74" i="14"/>
  <c r="AB25" i="17"/>
  <c r="AB17" i="17"/>
  <c r="AB17" i="18" s="1"/>
  <c r="AB129" i="18" s="1"/>
  <c r="AH17" i="13"/>
  <c r="AB30" i="13"/>
  <c r="Z45" i="13"/>
  <c r="Z46" i="13" s="1"/>
  <c r="S45" i="13"/>
  <c r="S44" i="13"/>
  <c r="AH44" i="13" s="1"/>
  <c r="AB118" i="17"/>
  <c r="AH19" i="14"/>
  <c r="AH22" i="14"/>
  <c r="AH12" i="17"/>
  <c r="AJ12" i="17" s="1"/>
  <c r="AB153" i="14"/>
  <c r="AR150" i="14" s="1"/>
  <c r="AH151" i="14"/>
  <c r="AH129" i="16"/>
  <c r="AF17" i="18"/>
  <c r="AB151" i="13"/>
  <c r="AB41" i="15"/>
  <c r="AH16" i="15"/>
  <c r="S99" i="13"/>
  <c r="AH99" i="13" s="1"/>
  <c r="AH25" i="13"/>
  <c r="Z100" i="13"/>
  <c r="S110" i="13"/>
  <c r="AH110" i="13" s="1"/>
  <c r="Z111" i="13"/>
  <c r="Z112" i="13" s="1"/>
  <c r="AB109" i="15"/>
  <c r="AR106" i="15" s="1"/>
  <c r="AH107" i="15"/>
  <c r="S55" i="15"/>
  <c r="AH55" i="15" s="1"/>
  <c r="Z56" i="15"/>
  <c r="Z57" i="15" s="1"/>
  <c r="S56" i="15"/>
  <c r="S132" i="15"/>
  <c r="AH132" i="15" s="1"/>
  <c r="Z133" i="15"/>
  <c r="Z134" i="15" s="1"/>
  <c r="Z25" i="18"/>
  <c r="S121" i="13"/>
  <c r="AH121" i="13" s="1"/>
  <c r="Z122" i="13"/>
  <c r="Z123" i="13" s="1"/>
  <c r="S66" i="15"/>
  <c r="AH66" i="15" s="1"/>
  <c r="Z67" i="15"/>
  <c r="Z68" i="15" s="1"/>
  <c r="V17" i="17"/>
  <c r="AB96" i="17" s="1"/>
  <c r="V25" i="17"/>
  <c r="AH17" i="14"/>
  <c r="AB30" i="14"/>
  <c r="P24" i="14"/>
  <c r="P16" i="14"/>
  <c r="Z122" i="17"/>
  <c r="Z123" i="17" s="1"/>
  <c r="S121" i="17"/>
  <c r="AH121" i="17" s="1"/>
  <c r="Z67" i="17"/>
  <c r="Z68" i="17" s="1"/>
  <c r="S66" i="17"/>
  <c r="AH66" i="17" s="1"/>
  <c r="AJ22" i="16"/>
  <c r="AB107" i="14"/>
  <c r="AF24" i="18"/>
  <c r="S154" i="13"/>
  <c r="AH154" i="13" s="1"/>
  <c r="Z155" i="13"/>
  <c r="Z156" i="13" s="1"/>
  <c r="Z45" i="15"/>
  <c r="Z46" i="15" s="1"/>
  <c r="S45" i="15"/>
  <c r="AH15" i="17"/>
  <c r="AJ14" i="17" s="1"/>
  <c r="R24" i="18"/>
  <c r="S77" i="13"/>
  <c r="AH77" i="13" s="1"/>
  <c r="Z78" i="13"/>
  <c r="Z79" i="13" s="1"/>
  <c r="S110" i="15"/>
  <c r="AH110" i="15" s="1"/>
  <c r="Z111" i="15"/>
  <c r="Z112" i="15" s="1"/>
  <c r="P22" i="18"/>
  <c r="AH12" i="14"/>
  <c r="AJ12" i="14" s="1"/>
  <c r="L16" i="14"/>
  <c r="L16" i="18" s="1"/>
  <c r="L24" i="14"/>
  <c r="AH22" i="13"/>
  <c r="AH63" i="15"/>
  <c r="AH74" i="15"/>
  <c r="AB54" i="13"/>
  <c r="AR51" i="13" s="1"/>
  <c r="AH52" i="13"/>
  <c r="S111" i="13"/>
  <c r="S122" i="13"/>
  <c r="S133" i="13"/>
  <c r="AH133" i="13" s="1"/>
  <c r="AH134" i="13" s="1"/>
  <c r="S33" i="13"/>
  <c r="AH33" i="13" s="1"/>
  <c r="S144" i="13"/>
  <c r="AH144" i="13" s="1"/>
  <c r="AH145" i="13" s="1"/>
  <c r="S155" i="13"/>
  <c r="S67" i="13"/>
  <c r="S78" i="13"/>
  <c r="S89" i="13"/>
  <c r="AH89" i="13" s="1"/>
  <c r="AH90" i="13" s="1"/>
  <c r="Z34" i="13"/>
  <c r="S34" i="13"/>
  <c r="S100" i="13"/>
  <c r="AH19" i="16"/>
  <c r="AJ18" i="16" s="1"/>
  <c r="AB41" i="17"/>
  <c r="AH16" i="17"/>
  <c r="AB65" i="17"/>
  <c r="AR62" i="17" s="1"/>
  <c r="AH63" i="17"/>
  <c r="J19" i="18"/>
  <c r="AH34" i="13" l="1"/>
  <c r="AB63" i="14"/>
  <c r="AH122" i="13"/>
  <c r="AH123" i="13" s="1"/>
  <c r="AH21" i="18"/>
  <c r="AJ20" i="18" s="1"/>
  <c r="AH45" i="13"/>
  <c r="AH45" i="15"/>
  <c r="AH56" i="15"/>
  <c r="AH57" i="15" s="1"/>
  <c r="AH133" i="16"/>
  <c r="AH134" i="16" s="1"/>
  <c r="AH118" i="14"/>
  <c r="AJ22" i="13"/>
  <c r="AH155" i="14"/>
  <c r="AH156" i="14" s="1"/>
  <c r="AH151" i="16"/>
  <c r="AH111" i="14"/>
  <c r="AB151" i="18"/>
  <c r="AJ20" i="17"/>
  <c r="AH22" i="18"/>
  <c r="AJ20" i="13"/>
  <c r="AB74" i="18"/>
  <c r="AH45" i="16"/>
  <c r="AH46" i="16" s="1"/>
  <c r="AH45" i="17"/>
  <c r="AH46" i="17" s="1"/>
  <c r="AH122" i="14"/>
  <c r="AJ20" i="14"/>
  <c r="AH46" i="15"/>
  <c r="AH122" i="15"/>
  <c r="AH123" i="15" s="1"/>
  <c r="AJ16" i="15"/>
  <c r="R106" i="15" s="1"/>
  <c r="AH106" i="15" s="1"/>
  <c r="AH109" i="15" s="1"/>
  <c r="AH34" i="15"/>
  <c r="AH35" i="15" s="1"/>
  <c r="AJ16" i="16"/>
  <c r="R117" i="16" s="1"/>
  <c r="AH117" i="16" s="1"/>
  <c r="AH120" i="16" s="1"/>
  <c r="AH123" i="14"/>
  <c r="AH100" i="15"/>
  <c r="AH101" i="15" s="1"/>
  <c r="AH155" i="13"/>
  <c r="AH156" i="13" s="1"/>
  <c r="AH46" i="13"/>
  <c r="AH34" i="14"/>
  <c r="AH35" i="14" s="1"/>
  <c r="AH111" i="16"/>
  <c r="AH112" i="16" s="1"/>
  <c r="AB131" i="18"/>
  <c r="AR128" i="18" s="1"/>
  <c r="AH129" i="18"/>
  <c r="AB30" i="18"/>
  <c r="S45" i="14"/>
  <c r="S44" i="14"/>
  <c r="AH44" i="14" s="1"/>
  <c r="Z45" i="14"/>
  <c r="Z46" i="14" s="1"/>
  <c r="AB153" i="13"/>
  <c r="AR150" i="13" s="1"/>
  <c r="AH151" i="13"/>
  <c r="AB165" i="15"/>
  <c r="AB32" i="15"/>
  <c r="AR29" i="15" s="1"/>
  <c r="AH30" i="15"/>
  <c r="AH100" i="13"/>
  <c r="AH35" i="13"/>
  <c r="AB41" i="14"/>
  <c r="AH16" i="14"/>
  <c r="AJ16" i="14" s="1"/>
  <c r="AH25" i="17"/>
  <c r="Z100" i="17"/>
  <c r="S99" i="17"/>
  <c r="AH99" i="17" s="1"/>
  <c r="S110" i="18"/>
  <c r="AH110" i="18" s="1"/>
  <c r="Z111" i="18"/>
  <c r="Z112" i="18" s="1"/>
  <c r="AH151" i="18"/>
  <c r="AB153" i="18"/>
  <c r="AR150" i="18" s="1"/>
  <c r="AB98" i="13"/>
  <c r="AR95" i="13" s="1"/>
  <c r="AB166" i="13"/>
  <c r="AH96" i="13"/>
  <c r="AH78" i="14"/>
  <c r="AH79" i="14" s="1"/>
  <c r="AB43" i="13"/>
  <c r="AR40" i="13" s="1"/>
  <c r="AH41" i="13"/>
  <c r="AH155" i="16"/>
  <c r="AH156" i="16" s="1"/>
  <c r="AB171" i="16"/>
  <c r="Z35" i="16"/>
  <c r="AH166" i="15"/>
  <c r="AB87" i="18"/>
  <c r="AR84" i="18" s="1"/>
  <c r="AH85" i="18"/>
  <c r="AH67" i="15"/>
  <c r="AH111" i="15"/>
  <c r="AH112" i="15" s="1"/>
  <c r="AH23" i="14"/>
  <c r="AJ22" i="14" s="1"/>
  <c r="AH18" i="14"/>
  <c r="AJ18" i="14" s="1"/>
  <c r="L18" i="18"/>
  <c r="AH18" i="18" s="1"/>
  <c r="AB129" i="17"/>
  <c r="V17" i="18"/>
  <c r="AB96" i="18" s="1"/>
  <c r="AH133" i="14"/>
  <c r="AH170" i="16"/>
  <c r="AB87" i="14"/>
  <c r="AR84" i="14" s="1"/>
  <c r="AH85" i="14"/>
  <c r="AB165" i="16"/>
  <c r="AB32" i="16"/>
  <c r="AR29" i="16" s="1"/>
  <c r="AH30" i="16"/>
  <c r="AB54" i="17"/>
  <c r="AR51" i="17" s="1"/>
  <c r="AH52" i="17"/>
  <c r="AB96" i="14"/>
  <c r="AJ16" i="13"/>
  <c r="AB98" i="17"/>
  <c r="AR95" i="17" s="1"/>
  <c r="AH96" i="17"/>
  <c r="S132" i="17"/>
  <c r="AH132" i="17" s="1"/>
  <c r="Z133" i="17"/>
  <c r="Z134" i="17" s="1"/>
  <c r="AH100" i="16"/>
  <c r="AH78" i="16"/>
  <c r="AH79" i="16" s="1"/>
  <c r="AB107" i="17"/>
  <c r="S55" i="17"/>
  <c r="AH55" i="17" s="1"/>
  <c r="Z56" i="17"/>
  <c r="Z57" i="17" s="1"/>
  <c r="S56" i="17"/>
  <c r="S99" i="14"/>
  <c r="AH99" i="14" s="1"/>
  <c r="Z100" i="14"/>
  <c r="AH100" i="14" s="1"/>
  <c r="AH25" i="14"/>
  <c r="AB76" i="13"/>
  <c r="AR73" i="13" s="1"/>
  <c r="AH74" i="13"/>
  <c r="S77" i="18"/>
  <c r="AH77" i="18" s="1"/>
  <c r="Z78" i="18"/>
  <c r="Z79" i="18" s="1"/>
  <c r="S89" i="17"/>
  <c r="AH89" i="17" s="1"/>
  <c r="AH90" i="17" s="1"/>
  <c r="Z34" i="17"/>
  <c r="S100" i="17"/>
  <c r="S34" i="17"/>
  <c r="S122" i="17"/>
  <c r="AH122" i="17" s="1"/>
  <c r="AH123" i="17" s="1"/>
  <c r="S133" i="17"/>
  <c r="S155" i="17"/>
  <c r="AH155" i="17" s="1"/>
  <c r="AH156" i="17" s="1"/>
  <c r="S78" i="17"/>
  <c r="AH78" i="17" s="1"/>
  <c r="AH79" i="17" s="1"/>
  <c r="S111" i="17"/>
  <c r="S144" i="17"/>
  <c r="AH144" i="17" s="1"/>
  <c r="AH145" i="17" s="1"/>
  <c r="S67" i="17"/>
  <c r="AH67" i="17" s="1"/>
  <c r="AH68" i="17" s="1"/>
  <c r="AH24" i="17"/>
  <c r="S33" i="17"/>
  <c r="AH33" i="17" s="1"/>
  <c r="P24" i="18"/>
  <c r="S66" i="13"/>
  <c r="AH66" i="13" s="1"/>
  <c r="AH170" i="13" s="1"/>
  <c r="Z67" i="13"/>
  <c r="Z68" i="13" s="1"/>
  <c r="AB120" i="17"/>
  <c r="AR117" i="17" s="1"/>
  <c r="AH118" i="17"/>
  <c r="Z35" i="13"/>
  <c r="AH101" i="13"/>
  <c r="AB76" i="14"/>
  <c r="AR73" i="14" s="1"/>
  <c r="AH74" i="14"/>
  <c r="AB109" i="13"/>
  <c r="AR106" i="13" s="1"/>
  <c r="AH107" i="13"/>
  <c r="AH24" i="14"/>
  <c r="AH23" i="17"/>
  <c r="AJ22" i="17" s="1"/>
  <c r="AB172" i="15"/>
  <c r="Z101" i="15"/>
  <c r="AH34" i="16"/>
  <c r="AH133" i="15"/>
  <c r="AH134" i="15" s="1"/>
  <c r="AH155" i="15"/>
  <c r="AH156" i="15" s="1"/>
  <c r="Z111" i="17"/>
  <c r="Z112" i="17" s="1"/>
  <c r="S110" i="17"/>
  <c r="AH110" i="17" s="1"/>
  <c r="AH68" i="16"/>
  <c r="AB76" i="18"/>
  <c r="AR73" i="18" s="1"/>
  <c r="AH74" i="18"/>
  <c r="AH23" i="18"/>
  <c r="Z101" i="13"/>
  <c r="AB172" i="13"/>
  <c r="AH19" i="18"/>
  <c r="AH24" i="13"/>
  <c r="AH78" i="13"/>
  <c r="AH79" i="13" s="1"/>
  <c r="AH111" i="13"/>
  <c r="AH112" i="13" s="1"/>
  <c r="AB65" i="14"/>
  <c r="AR62" i="14" s="1"/>
  <c r="AH63" i="14"/>
  <c r="V25" i="18"/>
  <c r="X17" i="18"/>
  <c r="AB107" i="18" s="1"/>
  <c r="Z35" i="14"/>
  <c r="AH122" i="16"/>
  <c r="AB98" i="16"/>
  <c r="AR95" i="16" s="1"/>
  <c r="AB166" i="16"/>
  <c r="AH96" i="16"/>
  <c r="AH166" i="16" s="1"/>
  <c r="S56" i="14"/>
  <c r="Z56" i="14"/>
  <c r="Z57" i="14" s="1"/>
  <c r="S55" i="14"/>
  <c r="AH55" i="14" s="1"/>
  <c r="N24" i="18"/>
  <c r="AB76" i="16"/>
  <c r="AR73" i="16" s="1"/>
  <c r="AH74" i="16"/>
  <c r="AB153" i="15"/>
  <c r="AR150" i="15" s="1"/>
  <c r="AH151" i="15"/>
  <c r="AH170" i="15"/>
  <c r="AB25" i="18"/>
  <c r="AB43" i="16"/>
  <c r="AR40" i="16" s="1"/>
  <c r="AB164" i="16"/>
  <c r="AH41" i="16"/>
  <c r="AH164" i="16" s="1"/>
  <c r="J24" i="18"/>
  <c r="S154" i="18"/>
  <c r="AH154" i="18" s="1"/>
  <c r="Z155" i="18"/>
  <c r="Z156" i="18" s="1"/>
  <c r="Z67" i="14"/>
  <c r="Z68" i="14" s="1"/>
  <c r="S66" i="14"/>
  <c r="AH66" i="14" s="1"/>
  <c r="L24" i="18"/>
  <c r="AH118" i="13"/>
  <c r="AB120" i="13"/>
  <c r="AR117" i="13" s="1"/>
  <c r="AB52" i="14"/>
  <c r="N16" i="18"/>
  <c r="AB52" i="18" s="1"/>
  <c r="AB171" i="15"/>
  <c r="Z35" i="15"/>
  <c r="AB142" i="18"/>
  <c r="AR139" i="18" s="1"/>
  <c r="AH140" i="18"/>
  <c r="R95" i="16"/>
  <c r="AH95" i="16" s="1"/>
  <c r="AH98" i="16" s="1"/>
  <c r="R51" i="16"/>
  <c r="AH51" i="16" s="1"/>
  <c r="AH54" i="16" s="1"/>
  <c r="R62" i="16"/>
  <c r="AH62" i="16" s="1"/>
  <c r="AH65" i="16" s="1"/>
  <c r="AB164" i="17"/>
  <c r="AB43" i="17"/>
  <c r="AR40" i="17" s="1"/>
  <c r="AH41" i="17"/>
  <c r="AH164" i="17" s="1"/>
  <c r="AB109" i="14"/>
  <c r="AR106" i="14" s="1"/>
  <c r="AH107" i="14"/>
  <c r="AB165" i="14"/>
  <c r="AB32" i="14"/>
  <c r="AR29" i="14" s="1"/>
  <c r="AH30" i="14"/>
  <c r="S121" i="18"/>
  <c r="AH121" i="18" s="1"/>
  <c r="Z122" i="18"/>
  <c r="Z123" i="18" s="1"/>
  <c r="AB43" i="15"/>
  <c r="AR40" i="15" s="1"/>
  <c r="AB164" i="15"/>
  <c r="AH41" i="15"/>
  <c r="AH164" i="15" s="1"/>
  <c r="AB165" i="13"/>
  <c r="AB32" i="13"/>
  <c r="AR29" i="13" s="1"/>
  <c r="AH30" i="13"/>
  <c r="AB120" i="18"/>
  <c r="AR117" i="18" s="1"/>
  <c r="AH118" i="18"/>
  <c r="AB30" i="17"/>
  <c r="AH17" i="17"/>
  <c r="AJ16" i="17" s="1"/>
  <c r="Z101" i="16"/>
  <c r="AB172" i="16"/>
  <c r="AH123" i="16"/>
  <c r="P16" i="18"/>
  <c r="AB63" i="18" s="1"/>
  <c r="AB63" i="13"/>
  <c r="AH79" i="15"/>
  <c r="AH134" i="14"/>
  <c r="AB142" i="14"/>
  <c r="AR139" i="14" s="1"/>
  <c r="AH140" i="14"/>
  <c r="AH112" i="14"/>
  <c r="AH19" i="17"/>
  <c r="AJ18" i="17" s="1"/>
  <c r="AH171" i="16" l="1"/>
  <c r="R128" i="16"/>
  <c r="AH128" i="16" s="1"/>
  <c r="AH131" i="16" s="1"/>
  <c r="R29" i="16"/>
  <c r="AH29" i="16" s="1"/>
  <c r="R84" i="16"/>
  <c r="AH84" i="16" s="1"/>
  <c r="AH87" i="16" s="1"/>
  <c r="R40" i="16"/>
  <c r="AH40" i="16" s="1"/>
  <c r="AH43" i="16" s="1"/>
  <c r="R150" i="16"/>
  <c r="AH150" i="16" s="1"/>
  <c r="AH153" i="16" s="1"/>
  <c r="R139" i="16"/>
  <c r="AH139" i="16" s="1"/>
  <c r="AH142" i="16" s="1"/>
  <c r="AJ22" i="18"/>
  <c r="R106" i="16"/>
  <c r="AH106" i="16" s="1"/>
  <c r="AH109" i="16" s="1"/>
  <c r="R73" i="16"/>
  <c r="AH73" i="16" s="1"/>
  <c r="R73" i="15"/>
  <c r="AH73" i="15" s="1"/>
  <c r="AH76" i="15" s="1"/>
  <c r="R95" i="15"/>
  <c r="AH95" i="15" s="1"/>
  <c r="AH98" i="15" s="1"/>
  <c r="R150" i="15"/>
  <c r="AH150" i="15" s="1"/>
  <c r="AH153" i="15" s="1"/>
  <c r="R128" i="15"/>
  <c r="AH128" i="15" s="1"/>
  <c r="AH131" i="15" s="1"/>
  <c r="R51" i="15"/>
  <c r="AH51" i="15" s="1"/>
  <c r="AH54" i="15" s="1"/>
  <c r="R84" i="15"/>
  <c r="AH84" i="15" s="1"/>
  <c r="AH87" i="15" s="1"/>
  <c r="R40" i="15"/>
  <c r="AH40" i="15" s="1"/>
  <c r="AH43" i="15" s="1"/>
  <c r="R139" i="15"/>
  <c r="AH139" i="15" s="1"/>
  <c r="AH142" i="15" s="1"/>
  <c r="R62" i="15"/>
  <c r="AH62" i="15" s="1"/>
  <c r="AH65" i="15" s="1"/>
  <c r="R117" i="15"/>
  <c r="AH117" i="15" s="1"/>
  <c r="AH120" i="15" s="1"/>
  <c r="R29" i="15"/>
  <c r="AH29" i="15" s="1"/>
  <c r="AH32" i="15" s="1"/>
  <c r="AH67" i="13"/>
  <c r="AH171" i="13" s="1"/>
  <c r="AH133" i="17"/>
  <c r="AH134" i="17" s="1"/>
  <c r="AB166" i="17"/>
  <c r="AH165" i="14"/>
  <c r="AJ18" i="18"/>
  <c r="AH165" i="13"/>
  <c r="AH76" i="16"/>
  <c r="AB173" i="15"/>
  <c r="AH172" i="14"/>
  <c r="AH67" i="14"/>
  <c r="AH68" i="14" s="1"/>
  <c r="AH56" i="14"/>
  <c r="AH57" i="14" s="1"/>
  <c r="AB171" i="14"/>
  <c r="AH172" i="16"/>
  <c r="AH173" i="16" s="1"/>
  <c r="AH172" i="15"/>
  <c r="AH165" i="16"/>
  <c r="AH171" i="15"/>
  <c r="AH45" i="14"/>
  <c r="AH46" i="14" s="1"/>
  <c r="AH111" i="17"/>
  <c r="AH112" i="17" s="1"/>
  <c r="AH165" i="15"/>
  <c r="R84" i="17"/>
  <c r="AH84" i="17" s="1"/>
  <c r="AH87" i="17" s="1"/>
  <c r="R95" i="17"/>
  <c r="AH95" i="17" s="1"/>
  <c r="AH98" i="17" s="1"/>
  <c r="R117" i="17"/>
  <c r="AH117" i="17" s="1"/>
  <c r="AH120" i="17" s="1"/>
  <c r="R128" i="17"/>
  <c r="AH128" i="17" s="1"/>
  <c r="R40" i="17"/>
  <c r="AH40" i="17" s="1"/>
  <c r="AH43" i="17" s="1"/>
  <c r="R150" i="17"/>
  <c r="AH150" i="17" s="1"/>
  <c r="AH153" i="17" s="1"/>
  <c r="R139" i="17"/>
  <c r="AH139" i="17" s="1"/>
  <c r="AH142" i="17" s="1"/>
  <c r="R51" i="17"/>
  <c r="AH51" i="17" s="1"/>
  <c r="AH54" i="17" s="1"/>
  <c r="R62" i="17"/>
  <c r="AH62" i="17" s="1"/>
  <c r="AH65" i="17" s="1"/>
  <c r="R106" i="17"/>
  <c r="AH106" i="17" s="1"/>
  <c r="R29" i="17"/>
  <c r="AH29" i="17" s="1"/>
  <c r="R73" i="17"/>
  <c r="AH73" i="17" s="1"/>
  <c r="AH76" i="17" s="1"/>
  <c r="S66" i="18"/>
  <c r="AH66" i="18" s="1"/>
  <c r="Z67" i="18"/>
  <c r="Z68" i="18" s="1"/>
  <c r="AH16" i="18"/>
  <c r="AB65" i="13"/>
  <c r="AR62" i="13" s="1"/>
  <c r="AH63" i="13"/>
  <c r="AH164" i="13" s="1"/>
  <c r="AB165" i="17"/>
  <c r="AB32" i="17"/>
  <c r="AR29" i="17" s="1"/>
  <c r="AH30" i="17"/>
  <c r="AH165" i="17" s="1"/>
  <c r="AB169" i="15"/>
  <c r="AB169" i="16"/>
  <c r="AH68" i="15"/>
  <c r="AH170" i="17"/>
  <c r="AH170" i="14"/>
  <c r="AH32" i="16"/>
  <c r="AB54" i="14"/>
  <c r="AR51" i="14" s="1"/>
  <c r="AH52" i="14"/>
  <c r="S99" i="18"/>
  <c r="AH99" i="18" s="1"/>
  <c r="AH25" i="18"/>
  <c r="Z100" i="18"/>
  <c r="AB109" i="17"/>
  <c r="AR106" i="17" s="1"/>
  <c r="AH107" i="17"/>
  <c r="AB164" i="14"/>
  <c r="AB43" i="14"/>
  <c r="AR40" i="14" s="1"/>
  <c r="AH41" i="14"/>
  <c r="AH164" i="14" s="1"/>
  <c r="AH63" i="18"/>
  <c r="AB65" i="18"/>
  <c r="AR62" i="18" s="1"/>
  <c r="AB171" i="13"/>
  <c r="AB173" i="13" s="1"/>
  <c r="AH34" i="17"/>
  <c r="AH35" i="17" s="1"/>
  <c r="R106" i="13"/>
  <c r="AH106" i="13" s="1"/>
  <c r="AH109" i="13" s="1"/>
  <c r="R117" i="13"/>
  <c r="AH117" i="13" s="1"/>
  <c r="AH120" i="13" s="1"/>
  <c r="R128" i="13"/>
  <c r="AH128" i="13" s="1"/>
  <c r="AH131" i="13" s="1"/>
  <c r="R40" i="13"/>
  <c r="AH40" i="13" s="1"/>
  <c r="AH43" i="13" s="1"/>
  <c r="R139" i="13"/>
  <c r="AH139" i="13" s="1"/>
  <c r="AH142" i="13" s="1"/>
  <c r="R51" i="13"/>
  <c r="AH51" i="13" s="1"/>
  <c r="AH54" i="13" s="1"/>
  <c r="R29" i="13"/>
  <c r="AH29" i="13" s="1"/>
  <c r="R150" i="13"/>
  <c r="AH150" i="13" s="1"/>
  <c r="AH153" i="13" s="1"/>
  <c r="R62" i="13"/>
  <c r="AH62" i="13" s="1"/>
  <c r="R73" i="13"/>
  <c r="AH73" i="13" s="1"/>
  <c r="AH76" i="13" s="1"/>
  <c r="R84" i="13"/>
  <c r="AH84" i="13" s="1"/>
  <c r="AH87" i="13" s="1"/>
  <c r="R95" i="13"/>
  <c r="AH95" i="13" s="1"/>
  <c r="AH98" i="13" s="1"/>
  <c r="AN181" i="15"/>
  <c r="AR181" i="15" s="1"/>
  <c r="AR170" i="15"/>
  <c r="Z56" i="18"/>
  <c r="Z57" i="18" s="1"/>
  <c r="S56" i="18"/>
  <c r="S55" i="18"/>
  <c r="AH55" i="18" s="1"/>
  <c r="AH100" i="17"/>
  <c r="Z101" i="14"/>
  <c r="AB172" i="14"/>
  <c r="AB173" i="14" s="1"/>
  <c r="AB98" i="18"/>
  <c r="AR95" i="18" s="1"/>
  <c r="AH96" i="18"/>
  <c r="AB166" i="18"/>
  <c r="AB173" i="16"/>
  <c r="AH166" i="13"/>
  <c r="AH101" i="17"/>
  <c r="AH172" i="13"/>
  <c r="Z45" i="18"/>
  <c r="Z46" i="18" s="1"/>
  <c r="S45" i="18"/>
  <c r="S44" i="18"/>
  <c r="AH44" i="18" s="1"/>
  <c r="AH101" i="14"/>
  <c r="AB171" i="17"/>
  <c r="Z35" i="17"/>
  <c r="AB166" i="14"/>
  <c r="AB98" i="14"/>
  <c r="AR95" i="14" s="1"/>
  <c r="AH96" i="14"/>
  <c r="AH166" i="14" s="1"/>
  <c r="AH129" i="17"/>
  <c r="AB131" i="17"/>
  <c r="AR128" i="17" s="1"/>
  <c r="AB172" i="17"/>
  <c r="Z101" i="17"/>
  <c r="AB165" i="18"/>
  <c r="AB32" i="18"/>
  <c r="AR29" i="18" s="1"/>
  <c r="AH30" i="18"/>
  <c r="AH165" i="18" s="1"/>
  <c r="S111" i="18"/>
  <c r="AH111" i="18" s="1"/>
  <c r="AH112" i="18" s="1"/>
  <c r="S122" i="18"/>
  <c r="AH122" i="18" s="1"/>
  <c r="AH123" i="18" s="1"/>
  <c r="AH24" i="18"/>
  <c r="S144" i="18"/>
  <c r="AH144" i="18" s="1"/>
  <c r="AH145" i="18" s="1"/>
  <c r="S155" i="18"/>
  <c r="AH155" i="18" s="1"/>
  <c r="AH156" i="18" s="1"/>
  <c r="S67" i="18"/>
  <c r="S78" i="18"/>
  <c r="AH78" i="18" s="1"/>
  <c r="AH79" i="18" s="1"/>
  <c r="S33" i="18"/>
  <c r="AH33" i="18" s="1"/>
  <c r="S89" i="18"/>
  <c r="AH89" i="18" s="1"/>
  <c r="AH90" i="18" s="1"/>
  <c r="S100" i="18"/>
  <c r="Z34" i="18"/>
  <c r="S34" i="18"/>
  <c r="AH34" i="18" s="1"/>
  <c r="S133" i="18"/>
  <c r="AH56" i="17"/>
  <c r="AH57" i="17" s="1"/>
  <c r="AH35" i="16"/>
  <c r="AH101" i="16"/>
  <c r="AB164" i="13"/>
  <c r="AB169" i="13" s="1"/>
  <c r="AH17" i="18"/>
  <c r="Z133" i="18"/>
  <c r="Z134" i="18" s="1"/>
  <c r="S132" i="18"/>
  <c r="AH132" i="18" s="1"/>
  <c r="AB54" i="18"/>
  <c r="AR51" i="18" s="1"/>
  <c r="AH52" i="18"/>
  <c r="AB109" i="18"/>
  <c r="AR106" i="18" s="1"/>
  <c r="AH107" i="18"/>
  <c r="AH68" i="13"/>
  <c r="AB41" i="18"/>
  <c r="R106" i="14"/>
  <c r="AH106" i="14" s="1"/>
  <c r="AH109" i="14" s="1"/>
  <c r="R128" i="14"/>
  <c r="AH128" i="14" s="1"/>
  <c r="AH131" i="14" s="1"/>
  <c r="R40" i="14"/>
  <c r="AH40" i="14" s="1"/>
  <c r="R139" i="14"/>
  <c r="AH139" i="14" s="1"/>
  <c r="AH142" i="14" s="1"/>
  <c r="R51" i="14"/>
  <c r="AH51" i="14" s="1"/>
  <c r="R29" i="14"/>
  <c r="AH29" i="14" s="1"/>
  <c r="R150" i="14"/>
  <c r="AH150" i="14" s="1"/>
  <c r="AH153" i="14" s="1"/>
  <c r="R84" i="14"/>
  <c r="AH84" i="14" s="1"/>
  <c r="AH87" i="14" s="1"/>
  <c r="R62" i="14"/>
  <c r="AH62" i="14" s="1"/>
  <c r="AH65" i="14" s="1"/>
  <c r="R95" i="14"/>
  <c r="AH95" i="14" s="1"/>
  <c r="R73" i="14"/>
  <c r="AH73" i="14" s="1"/>
  <c r="AH76" i="14" s="1"/>
  <c r="R117" i="14"/>
  <c r="AH117" i="14" s="1"/>
  <c r="AH120" i="14" s="1"/>
  <c r="AH173" i="13" l="1"/>
  <c r="AH100" i="18"/>
  <c r="AH163" i="16"/>
  <c r="AH169" i="16" s="1"/>
  <c r="AH177" i="16" s="1"/>
  <c r="AH45" i="18"/>
  <c r="AB169" i="17"/>
  <c r="AN180" i="17" s="1"/>
  <c r="AR180" i="17" s="1"/>
  <c r="AH172" i="17"/>
  <c r="AH163" i="15"/>
  <c r="AH169" i="15" s="1"/>
  <c r="AH173" i="15"/>
  <c r="AH65" i="13"/>
  <c r="AB173" i="17"/>
  <c r="AR170" i="17" s="1"/>
  <c r="AH133" i="18"/>
  <c r="AH166" i="17"/>
  <c r="AH171" i="14"/>
  <c r="AH173" i="14" s="1"/>
  <c r="AH98" i="14"/>
  <c r="AH67" i="18"/>
  <c r="AH56" i="18"/>
  <c r="AH57" i="18" s="1"/>
  <c r="AH54" i="14"/>
  <c r="AH43" i="14"/>
  <c r="AH134" i="18"/>
  <c r="AH101" i="18"/>
  <c r="AN181" i="14"/>
  <c r="AR181" i="14" s="1"/>
  <c r="AR170" i="14"/>
  <c r="AN181" i="16"/>
  <c r="AR181" i="16" s="1"/>
  <c r="AR170" i="16"/>
  <c r="Z35" i="18"/>
  <c r="AB171" i="18"/>
  <c r="AN180" i="16"/>
  <c r="AR180" i="16" s="1"/>
  <c r="AR163" i="16"/>
  <c r="AH32" i="14"/>
  <c r="AH163" i="14"/>
  <c r="AH169" i="14" s="1"/>
  <c r="AH172" i="18"/>
  <c r="AH46" i="18"/>
  <c r="AH166" i="18"/>
  <c r="AB169" i="14"/>
  <c r="AJ16" i="18"/>
  <c r="AH131" i="17"/>
  <c r="AN180" i="13"/>
  <c r="AR180" i="13" s="1"/>
  <c r="AR163" i="13"/>
  <c r="AH35" i="18"/>
  <c r="AH170" i="18"/>
  <c r="AH32" i="13"/>
  <c r="AH163" i="13"/>
  <c r="AH169" i="13" s="1"/>
  <c r="AH177" i="13" s="1"/>
  <c r="AR170" i="13"/>
  <c r="AN181" i="13"/>
  <c r="AR181" i="13" s="1"/>
  <c r="AN180" i="15"/>
  <c r="AR180" i="15" s="1"/>
  <c r="AR183" i="15" s="1"/>
  <c r="AR163" i="15"/>
  <c r="AR177" i="15" s="1"/>
  <c r="AH109" i="17"/>
  <c r="AH171" i="17"/>
  <c r="AH32" i="17"/>
  <c r="AH163" i="17"/>
  <c r="AB43" i="18"/>
  <c r="AR40" i="18" s="1"/>
  <c r="AH41" i="18"/>
  <c r="AH164" i="18" s="1"/>
  <c r="AB164" i="18"/>
  <c r="AB169" i="18" s="1"/>
  <c r="Z101" i="18"/>
  <c r="AB172" i="18"/>
  <c r="AH177" i="15" l="1"/>
  <c r="AN181" i="17"/>
  <c r="AR181" i="17" s="1"/>
  <c r="AH169" i="17"/>
  <c r="AR163" i="17"/>
  <c r="AH171" i="18"/>
  <c r="AH173" i="18" s="1"/>
  <c r="AH173" i="17"/>
  <c r="AH177" i="17" s="1"/>
  <c r="AH68" i="18"/>
  <c r="AR177" i="13"/>
  <c r="AH177" i="14"/>
  <c r="AN180" i="18"/>
  <c r="AR180" i="18" s="1"/>
  <c r="AR163" i="18"/>
  <c r="AR183" i="17"/>
  <c r="AR183" i="13"/>
  <c r="AR177" i="16"/>
  <c r="R106" i="18"/>
  <c r="AH106" i="18" s="1"/>
  <c r="AH109" i="18" s="1"/>
  <c r="R117" i="18"/>
  <c r="AH117" i="18" s="1"/>
  <c r="AH120" i="18" s="1"/>
  <c r="R139" i="18"/>
  <c r="AH139" i="18" s="1"/>
  <c r="AH142" i="18" s="1"/>
  <c r="R51" i="18"/>
  <c r="AH51" i="18" s="1"/>
  <c r="AH54" i="18" s="1"/>
  <c r="R29" i="18"/>
  <c r="AH29" i="18" s="1"/>
  <c r="R150" i="18"/>
  <c r="AH150" i="18" s="1"/>
  <c r="AH153" i="18" s="1"/>
  <c r="R62" i="18"/>
  <c r="AH62" i="18" s="1"/>
  <c r="AH65" i="18" s="1"/>
  <c r="R84" i="18"/>
  <c r="AH84" i="18" s="1"/>
  <c r="AH87" i="18" s="1"/>
  <c r="R73" i="18"/>
  <c r="AH73" i="18" s="1"/>
  <c r="AH76" i="18" s="1"/>
  <c r="R95" i="18"/>
  <c r="AH95" i="18" s="1"/>
  <c r="AH98" i="18" s="1"/>
  <c r="R128" i="18"/>
  <c r="AH128" i="18" s="1"/>
  <c r="AH131" i="18" s="1"/>
  <c r="R40" i="18"/>
  <c r="AH40" i="18" s="1"/>
  <c r="AH43" i="18" s="1"/>
  <c r="AR183" i="16"/>
  <c r="AN180" i="14"/>
  <c r="AR180" i="14" s="1"/>
  <c r="AR183" i="14" s="1"/>
  <c r="AR163" i="14"/>
  <c r="AR177" i="14" s="1"/>
  <c r="AB173" i="18"/>
  <c r="AR177" i="17"/>
  <c r="AH32" i="18" l="1"/>
  <c r="AH163" i="18"/>
  <c r="AH169" i="18" s="1"/>
  <c r="AH177" i="18" s="1"/>
  <c r="AR170" i="18"/>
  <c r="AR177" i="18" s="1"/>
  <c r="AN181" i="18"/>
  <c r="AR181" i="18" s="1"/>
  <c r="AR183" i="18" s="1"/>
</calcChain>
</file>

<file path=xl/sharedStrings.xml><?xml version="1.0" encoding="utf-8"?>
<sst xmlns="http://schemas.openxmlformats.org/spreadsheetml/2006/main" count="9569" uniqueCount="1246">
  <si>
    <t>提案受付番号：●●●</t>
    <rPh sb="0" eb="2">
      <t>テイアン</t>
    </rPh>
    <rPh sb="2" eb="4">
      <t>ウケツケ</t>
    </rPh>
    <rPh sb="4" eb="6">
      <t>バンゴウ</t>
    </rPh>
    <phoneticPr fontId="4"/>
  </si>
  <si>
    <t>設計業務に関する要求水準</t>
    <phoneticPr fontId="4"/>
  </si>
  <si>
    <t>2.3.1.（1）ア</t>
    <phoneticPr fontId="4"/>
  </si>
  <si>
    <t>2.3.1.（1）イ</t>
    <phoneticPr fontId="4"/>
  </si>
  <si>
    <t>2.3.2.（2）ア</t>
    <phoneticPr fontId="4"/>
  </si>
  <si>
    <t>2.3.2.（4）ア</t>
    <phoneticPr fontId="4"/>
  </si>
  <si>
    <t>2.3.2.（4）イ</t>
    <phoneticPr fontId="4"/>
  </si>
  <si>
    <t>3.3.1.（1）ア</t>
    <phoneticPr fontId="4"/>
  </si>
  <si>
    <t>3.3.1.（1）カ</t>
    <phoneticPr fontId="4"/>
  </si>
  <si>
    <t>3.3.1.（1）ケ</t>
    <phoneticPr fontId="4"/>
  </si>
  <si>
    <t>3.3.1.（1）コ</t>
    <phoneticPr fontId="4"/>
  </si>
  <si>
    <t>3.3.1.（4）ア</t>
    <phoneticPr fontId="4"/>
  </si>
  <si>
    <t>3.3.1.（5）イ</t>
    <phoneticPr fontId="4"/>
  </si>
  <si>
    <t>3.3.1.（6）ア</t>
    <phoneticPr fontId="4"/>
  </si>
  <si>
    <t>3.3.1.（6）イ</t>
    <phoneticPr fontId="4"/>
  </si>
  <si>
    <t>3.3.1.（6）ウ</t>
    <phoneticPr fontId="4"/>
  </si>
  <si>
    <t>3.3.1.（6）エ</t>
    <phoneticPr fontId="4"/>
  </si>
  <si>
    <t>3.3.1.（7）</t>
    <phoneticPr fontId="4"/>
  </si>
  <si>
    <t>5.3.1.（3）ウ</t>
    <phoneticPr fontId="4"/>
  </si>
  <si>
    <t>5.3.1.（4）イ</t>
    <phoneticPr fontId="4"/>
  </si>
  <si>
    <t>5.3.1.（4）エ</t>
    <phoneticPr fontId="4"/>
  </si>
  <si>
    <t>5.3.1.（5）ウ</t>
    <phoneticPr fontId="4"/>
  </si>
  <si>
    <t>5.3.1.（6）ア</t>
    <phoneticPr fontId="4"/>
  </si>
  <si>
    <t>5.3.1.（6）イ</t>
    <phoneticPr fontId="4"/>
  </si>
  <si>
    <t>施工業務に関する要求水準</t>
    <rPh sb="0" eb="2">
      <t>セコウ</t>
    </rPh>
    <rPh sb="2" eb="4">
      <t>ギョウム</t>
    </rPh>
    <rPh sb="5" eb="6">
      <t>カン</t>
    </rPh>
    <rPh sb="8" eb="10">
      <t>ヨウキュウ</t>
    </rPh>
    <rPh sb="10" eb="12">
      <t>スイジュン</t>
    </rPh>
    <phoneticPr fontId="4"/>
  </si>
  <si>
    <t>工事監理業務に関する要求水準</t>
    <rPh sb="0" eb="2">
      <t>コウジ</t>
    </rPh>
    <rPh sb="2" eb="4">
      <t>カンリ</t>
    </rPh>
    <rPh sb="4" eb="6">
      <t>ギョウム</t>
    </rPh>
    <rPh sb="7" eb="8">
      <t>カン</t>
    </rPh>
    <rPh sb="10" eb="12">
      <t>ヨウキュウ</t>
    </rPh>
    <rPh sb="12" eb="14">
      <t>スイジュン</t>
    </rPh>
    <phoneticPr fontId="4"/>
  </si>
  <si>
    <t>維持管理に関する要求水準</t>
    <rPh sb="0" eb="2">
      <t>イジ</t>
    </rPh>
    <rPh sb="2" eb="4">
      <t>カンリ</t>
    </rPh>
    <rPh sb="5" eb="6">
      <t>カン</t>
    </rPh>
    <rPh sb="8" eb="10">
      <t>ヨウキュウ</t>
    </rPh>
    <rPh sb="10" eb="12">
      <t>スイジュン</t>
    </rPh>
    <phoneticPr fontId="4"/>
  </si>
  <si>
    <t>移設等業務に関する要求水準</t>
    <rPh sb="0" eb="2">
      <t>イセツ</t>
    </rPh>
    <rPh sb="2" eb="3">
      <t>トウ</t>
    </rPh>
    <rPh sb="3" eb="5">
      <t>ギョウム</t>
    </rPh>
    <rPh sb="6" eb="7">
      <t>カン</t>
    </rPh>
    <rPh sb="9" eb="11">
      <t>ヨウキュウ</t>
    </rPh>
    <rPh sb="11" eb="13">
      <t>スイジュン</t>
    </rPh>
    <phoneticPr fontId="4"/>
  </si>
  <si>
    <t>6.イ</t>
    <phoneticPr fontId="4"/>
  </si>
  <si>
    <t>7.1.ア</t>
    <phoneticPr fontId="4"/>
  </si>
  <si>
    <t>7.1.イ</t>
    <phoneticPr fontId="4"/>
  </si>
  <si>
    <t>7.1.ウ</t>
    <phoneticPr fontId="4"/>
  </si>
  <si>
    <t>7.1.オ</t>
    <phoneticPr fontId="4"/>
  </si>
  <si>
    <t>7.2.1.イ</t>
    <phoneticPr fontId="4"/>
  </si>
  <si>
    <t>7.2.1.ウ</t>
    <phoneticPr fontId="4"/>
  </si>
  <si>
    <t>7.2.1.カ</t>
    <phoneticPr fontId="4"/>
  </si>
  <si>
    <t>7.2.1.キ</t>
    <phoneticPr fontId="4"/>
  </si>
  <si>
    <t>7.2.1.ク</t>
    <phoneticPr fontId="4"/>
  </si>
  <si>
    <t>7.2.1.ケ</t>
    <phoneticPr fontId="4"/>
  </si>
  <si>
    <t>7.2.1.コ</t>
    <phoneticPr fontId="4"/>
  </si>
  <si>
    <t>7.2.1.シ</t>
    <phoneticPr fontId="4"/>
  </si>
  <si>
    <t>7.2.1.セ</t>
    <phoneticPr fontId="4"/>
  </si>
  <si>
    <t>7.2.1.ソ</t>
    <phoneticPr fontId="4"/>
  </si>
  <si>
    <t>7.2.1.タ</t>
    <phoneticPr fontId="4"/>
  </si>
  <si>
    <t>7.2.1.ツ</t>
    <phoneticPr fontId="4"/>
  </si>
  <si>
    <t>7.2.1.テ</t>
    <phoneticPr fontId="4"/>
  </si>
  <si>
    <t>7.2.2.ア</t>
    <phoneticPr fontId="4"/>
  </si>
  <si>
    <t>7.2.2.イ</t>
    <phoneticPr fontId="4"/>
  </si>
  <si>
    <t>7.2.2.エ</t>
    <phoneticPr fontId="4"/>
  </si>
  <si>
    <t>7.2.2.オ</t>
    <phoneticPr fontId="4"/>
  </si>
  <si>
    <t>7.2.2.カ</t>
    <phoneticPr fontId="4"/>
  </si>
  <si>
    <t>7.2.2.キ</t>
    <phoneticPr fontId="4"/>
  </si>
  <si>
    <t>7.2.2.ク</t>
    <phoneticPr fontId="4"/>
  </si>
  <si>
    <t>7.2.2.ケ</t>
    <phoneticPr fontId="4"/>
  </si>
  <si>
    <t>7.2.2.コ</t>
    <phoneticPr fontId="4"/>
  </si>
  <si>
    <t>7.2.2.シ</t>
    <phoneticPr fontId="4"/>
  </si>
  <si>
    <t>7.2.3.ウ</t>
    <phoneticPr fontId="4"/>
  </si>
  <si>
    <t>7.2.3.エ</t>
    <phoneticPr fontId="4"/>
  </si>
  <si>
    <t>7.2.3.オ</t>
    <phoneticPr fontId="4"/>
  </si>
  <si>
    <t>7.2.3.カ</t>
    <phoneticPr fontId="4"/>
  </si>
  <si>
    <t>7.3.1.ア</t>
    <phoneticPr fontId="4"/>
  </si>
  <si>
    <t>7.3.1.イ</t>
    <phoneticPr fontId="4"/>
  </si>
  <si>
    <t>7.3.1.エ</t>
    <phoneticPr fontId="4"/>
  </si>
  <si>
    <t>7.3.1.オ</t>
    <phoneticPr fontId="4"/>
  </si>
  <si>
    <t>7.3.1.カ</t>
    <phoneticPr fontId="4"/>
  </si>
  <si>
    <t>7.3.2.イ</t>
    <phoneticPr fontId="4"/>
  </si>
  <si>
    <t>7.4.1.ア</t>
    <phoneticPr fontId="4"/>
  </si>
  <si>
    <t>7.4.1.イ</t>
    <phoneticPr fontId="4"/>
  </si>
  <si>
    <t>7.4.1.ウ</t>
    <phoneticPr fontId="4"/>
  </si>
  <si>
    <t>7.4.1.オ</t>
    <phoneticPr fontId="4"/>
  </si>
  <si>
    <t>7.4.2.ウ</t>
    <phoneticPr fontId="4"/>
  </si>
  <si>
    <t>7.4.3.イ</t>
    <phoneticPr fontId="4"/>
  </si>
  <si>
    <t>7.4.3.ウ</t>
    <phoneticPr fontId="4"/>
  </si>
  <si>
    <t>7.5.イ</t>
    <phoneticPr fontId="4"/>
  </si>
  <si>
    <t>8.1.1</t>
    <phoneticPr fontId="4"/>
  </si>
  <si>
    <t>8.1.2</t>
    <phoneticPr fontId="4"/>
  </si>
  <si>
    <t>空調設備の設計業務</t>
  </si>
  <si>
    <t>その他、付随業務</t>
  </si>
  <si>
    <t>2.3.2.（1）イ</t>
    <phoneticPr fontId="4"/>
  </si>
  <si>
    <t>事前調査業務</t>
  </si>
  <si>
    <t>各種関係機関との調整業務</t>
  </si>
  <si>
    <t>検査業務</t>
    <phoneticPr fontId="4"/>
  </si>
  <si>
    <t>空調設備の施工業務</t>
    <phoneticPr fontId="4"/>
  </si>
  <si>
    <t>一般的要件</t>
  </si>
  <si>
    <t>現場作業日・作業時間</t>
    <phoneticPr fontId="4"/>
  </si>
  <si>
    <t>工事現場の管理</t>
    <phoneticPr fontId="4"/>
  </si>
  <si>
    <t>空調設備の取扱い説明</t>
    <phoneticPr fontId="4"/>
  </si>
  <si>
    <t>その他、付随業務</t>
    <phoneticPr fontId="4"/>
  </si>
  <si>
    <t>3.3.2.（2）ア</t>
    <phoneticPr fontId="4"/>
  </si>
  <si>
    <t>3.3.2.（2）イ</t>
    <phoneticPr fontId="4"/>
  </si>
  <si>
    <t>3.3.2.（2）ウ</t>
    <phoneticPr fontId="4"/>
  </si>
  <si>
    <t>3.3.2.（2）オ</t>
    <phoneticPr fontId="4"/>
  </si>
  <si>
    <t>3.3.2.（2）カ</t>
    <phoneticPr fontId="4"/>
  </si>
  <si>
    <t>3.3.2.（2）ケ</t>
    <phoneticPr fontId="4"/>
  </si>
  <si>
    <t>各種関係機関との調整業務</t>
    <phoneticPr fontId="4"/>
  </si>
  <si>
    <t xml:space="preserve">3.3.2.（4）ア </t>
    <phoneticPr fontId="4"/>
  </si>
  <si>
    <t xml:space="preserve">3.3.2.（4）イ </t>
    <phoneticPr fontId="4"/>
  </si>
  <si>
    <t xml:space="preserve">4.3.1.（1）イ </t>
    <phoneticPr fontId="4"/>
  </si>
  <si>
    <t xml:space="preserve">4.3.1.（1）エ </t>
    <phoneticPr fontId="4"/>
  </si>
  <si>
    <t xml:space="preserve">4.3.2.（2）ア </t>
    <phoneticPr fontId="4"/>
  </si>
  <si>
    <t>事前調査業務</t>
    <phoneticPr fontId="4"/>
  </si>
  <si>
    <t>空調設備の工事監理業務</t>
    <phoneticPr fontId="4"/>
  </si>
  <si>
    <t>一般的要件</t>
    <phoneticPr fontId="4"/>
  </si>
  <si>
    <t>保守点検</t>
    <phoneticPr fontId="4"/>
  </si>
  <si>
    <t>苦情・故障対応</t>
    <phoneticPr fontId="4"/>
  </si>
  <si>
    <t>助言</t>
    <phoneticPr fontId="4"/>
  </si>
  <si>
    <t>5.3.1.（6）ウ</t>
    <phoneticPr fontId="4"/>
  </si>
  <si>
    <t>共通事項</t>
    <phoneticPr fontId="4"/>
  </si>
  <si>
    <t>一般事項</t>
    <phoneticPr fontId="4"/>
  </si>
  <si>
    <t>冷暖房機器設備</t>
    <phoneticPr fontId="4"/>
  </si>
  <si>
    <t xml:space="preserve"> 室外機</t>
    <phoneticPr fontId="4"/>
  </si>
  <si>
    <t>室内機</t>
    <phoneticPr fontId="4"/>
  </si>
  <si>
    <t>ドレン管</t>
    <phoneticPr fontId="4"/>
  </si>
  <si>
    <t>自動制御設備</t>
    <phoneticPr fontId="4"/>
  </si>
  <si>
    <t>集中コントローラー</t>
    <phoneticPr fontId="4"/>
  </si>
  <si>
    <t>個別リモコン</t>
    <phoneticPr fontId="4"/>
  </si>
  <si>
    <t xml:space="preserve"> その他</t>
    <phoneticPr fontId="4"/>
  </si>
  <si>
    <t>エネルギー供給設備</t>
    <phoneticPr fontId="4"/>
  </si>
  <si>
    <t>提出書類</t>
    <rPh sb="0" eb="2">
      <t>テイシュツ</t>
    </rPh>
    <rPh sb="2" eb="4">
      <t>ショルイ</t>
    </rPh>
    <phoneticPr fontId="4"/>
  </si>
  <si>
    <t>事業計画書等</t>
    <phoneticPr fontId="4"/>
  </si>
  <si>
    <t>事業計画書</t>
    <phoneticPr fontId="4"/>
  </si>
  <si>
    <t>セルフモニタリング計画書</t>
    <phoneticPr fontId="4"/>
  </si>
  <si>
    <t>設計業務に係る計画書等</t>
    <phoneticPr fontId="4"/>
  </si>
  <si>
    <t>2.3.2.（1）ウ</t>
    <phoneticPr fontId="4"/>
  </si>
  <si>
    <t>2.3.2.（2）イ</t>
    <phoneticPr fontId="4"/>
  </si>
  <si>
    <t>申請業務</t>
    <rPh sb="0" eb="2">
      <t>シンセイ</t>
    </rPh>
    <rPh sb="2" eb="4">
      <t>ギョウム</t>
    </rPh>
    <phoneticPr fontId="4"/>
  </si>
  <si>
    <t>3.3.1.（3）イ</t>
    <phoneticPr fontId="4"/>
  </si>
  <si>
    <t>3.3.1.（4）カ</t>
    <phoneticPr fontId="4"/>
  </si>
  <si>
    <t>3.3.1.（5）ウ</t>
    <phoneticPr fontId="4"/>
  </si>
  <si>
    <t>3.3.1.（5）エ</t>
    <phoneticPr fontId="4"/>
  </si>
  <si>
    <t>3.3.1.（5）オ</t>
    <phoneticPr fontId="4"/>
  </si>
  <si>
    <t>3.3.1.（5）ク</t>
    <phoneticPr fontId="4"/>
  </si>
  <si>
    <t>3.3.1.（5）ケ</t>
    <phoneticPr fontId="4"/>
  </si>
  <si>
    <t>3.3.2.（3）ア</t>
    <phoneticPr fontId="4"/>
  </si>
  <si>
    <t>3.3.2.（3）イ</t>
    <phoneticPr fontId="4"/>
  </si>
  <si>
    <t>申請業務</t>
    <rPh sb="0" eb="2">
      <t>シンセイ</t>
    </rPh>
    <phoneticPr fontId="4"/>
  </si>
  <si>
    <t xml:space="preserve">4.3.2.（1）ア </t>
    <phoneticPr fontId="4"/>
  </si>
  <si>
    <t>5.3.1.（1）イ</t>
    <phoneticPr fontId="4"/>
  </si>
  <si>
    <t>5.3.1.（1）オ</t>
    <phoneticPr fontId="4"/>
  </si>
  <si>
    <t>申請業務</t>
    <phoneticPr fontId="4"/>
  </si>
  <si>
    <t>7.2.1.エ</t>
    <phoneticPr fontId="4"/>
  </si>
  <si>
    <t>7.2.1.サ</t>
    <phoneticPr fontId="4"/>
  </si>
  <si>
    <t>7.4.1.エ</t>
    <phoneticPr fontId="4"/>
  </si>
  <si>
    <t>7.4.2.エ</t>
    <phoneticPr fontId="4"/>
  </si>
  <si>
    <t>7.4.3.ア</t>
    <phoneticPr fontId="4"/>
  </si>
  <si>
    <t>桜</t>
    <phoneticPr fontId="20"/>
  </si>
  <si>
    <t>定格
電流値(A)
③</t>
    <rPh sb="0" eb="2">
      <t>テイカク</t>
    </rPh>
    <rPh sb="3" eb="5">
      <t>デンリュウ</t>
    </rPh>
    <rPh sb="5" eb="6">
      <t>チ</t>
    </rPh>
    <phoneticPr fontId="4"/>
  </si>
  <si>
    <t>容量
(kVA)</t>
    <rPh sb="0" eb="2">
      <t>ヨウリョウ</t>
    </rPh>
    <phoneticPr fontId="4"/>
  </si>
  <si>
    <t>定格
電流値(A)
①</t>
    <rPh sb="0" eb="2">
      <t>テイカク</t>
    </rPh>
    <rPh sb="3" eb="5">
      <t>デンリュウ</t>
    </rPh>
    <rPh sb="5" eb="6">
      <t>チ</t>
    </rPh>
    <phoneticPr fontId="4"/>
  </si>
  <si>
    <t>(kW)</t>
    <phoneticPr fontId="4"/>
  </si>
  <si>
    <t>定格
電流値(A)</t>
    <rPh sb="0" eb="2">
      <t>テイカク</t>
    </rPh>
    <rPh sb="3" eb="5">
      <t>デンリュウ</t>
    </rPh>
    <rPh sb="5" eb="6">
      <t>チ</t>
    </rPh>
    <phoneticPr fontId="4"/>
  </si>
  <si>
    <t>三相</t>
    <rPh sb="0" eb="2">
      <t>サンソウ</t>
    </rPh>
    <phoneticPr fontId="4"/>
  </si>
  <si>
    <t>単相</t>
    <rPh sb="0" eb="1">
      <t>タン</t>
    </rPh>
    <rPh sb="1" eb="2">
      <t>ソウ</t>
    </rPh>
    <phoneticPr fontId="4"/>
  </si>
  <si>
    <t>変圧器</t>
    <rPh sb="0" eb="3">
      <t>ヘンアツキ</t>
    </rPh>
    <phoneticPr fontId="4"/>
  </si>
  <si>
    <t>契約
電力</t>
    <rPh sb="0" eb="2">
      <t>ケイヤク</t>
    </rPh>
    <rPh sb="3" eb="5">
      <t>デンリョク</t>
    </rPh>
    <phoneticPr fontId="4"/>
  </si>
  <si>
    <t>受電
容量</t>
    <rPh sb="0" eb="2">
      <t>ジュデン</t>
    </rPh>
    <rPh sb="3" eb="5">
      <t>ヨウリョウ</t>
    </rPh>
    <phoneticPr fontId="4"/>
  </si>
  <si>
    <t>変圧器
改修の
有無</t>
    <rPh sb="0" eb="3">
      <t>ヘンアツキ</t>
    </rPh>
    <rPh sb="4" eb="6">
      <t>カイシュウ</t>
    </rPh>
    <rPh sb="8" eb="10">
      <t>ウム</t>
    </rPh>
    <phoneticPr fontId="4"/>
  </si>
  <si>
    <t>計画</t>
    <rPh sb="0" eb="2">
      <t>ケイカク</t>
    </rPh>
    <phoneticPr fontId="4"/>
  </si>
  <si>
    <t>学校名</t>
    <rPh sb="0" eb="2">
      <t>ガッコウ</t>
    </rPh>
    <rPh sb="2" eb="3">
      <t>メイ</t>
    </rPh>
    <phoneticPr fontId="20"/>
  </si>
  <si>
    <t>学校
番号</t>
    <rPh sb="0" eb="2">
      <t>ガッコウ</t>
    </rPh>
    <rPh sb="3" eb="5">
      <t>バンゴウ</t>
    </rPh>
    <phoneticPr fontId="4"/>
  </si>
  <si>
    <t>小学校</t>
    <rPh sb="0" eb="3">
      <t>ショウガッコウ</t>
    </rPh>
    <phoneticPr fontId="20"/>
  </si>
  <si>
    <t>●受電容量計画表</t>
    <rPh sb="1" eb="3">
      <t>ジュデン</t>
    </rPh>
    <rPh sb="3" eb="5">
      <t>ヨウリョウ</t>
    </rPh>
    <rPh sb="5" eb="7">
      <t>ケイカク</t>
    </rPh>
    <rPh sb="7" eb="8">
      <t>ヒョウ</t>
    </rPh>
    <phoneticPr fontId="4"/>
  </si>
  <si>
    <t>(様式11－３）</t>
    <rPh sb="1" eb="3">
      <t>ヨウシキ</t>
    </rPh>
    <phoneticPr fontId="4"/>
  </si>
  <si>
    <r>
      <t>(m</t>
    </r>
    <r>
      <rPr>
        <vertAlign val="superscript"/>
        <sz val="11"/>
        <rFont val="ＭＳ 明朝"/>
        <family val="1"/>
        <charset val="128"/>
      </rPr>
      <t>3</t>
    </r>
    <r>
      <rPr>
        <sz val="11"/>
        <rFont val="ＭＳ 明朝"/>
        <family val="1"/>
        <charset val="128"/>
      </rPr>
      <t>/年)</t>
    </r>
    <rPh sb="4" eb="5">
      <t>ネン</t>
    </rPh>
    <phoneticPr fontId="4"/>
  </si>
  <si>
    <t>(千円/年)</t>
    <rPh sb="1" eb="3">
      <t>センエン</t>
    </rPh>
    <rPh sb="4" eb="5">
      <t>ネン</t>
    </rPh>
    <phoneticPr fontId="4"/>
  </si>
  <si>
    <t>(kWh/年)</t>
    <rPh sb="5" eb="6">
      <t>ネン</t>
    </rPh>
    <phoneticPr fontId="4"/>
  </si>
  <si>
    <t>電力</t>
    <rPh sb="0" eb="2">
      <t>デンリョク</t>
    </rPh>
    <phoneticPr fontId="4"/>
  </si>
  <si>
    <t>合計</t>
    <rPh sb="0" eb="2">
      <t>ゴウケイ</t>
    </rPh>
    <phoneticPr fontId="4"/>
  </si>
  <si>
    <t>2年度～</t>
    <rPh sb="1" eb="3">
      <t>ネンド</t>
    </rPh>
    <phoneticPr fontId="4"/>
  </si>
  <si>
    <t>初年度</t>
    <rPh sb="0" eb="3">
      <t>ショネンド</t>
    </rPh>
    <phoneticPr fontId="4"/>
  </si>
  <si>
    <t>単位</t>
    <rPh sb="0" eb="2">
      <t>タンイ</t>
    </rPh>
    <phoneticPr fontId="4"/>
  </si>
  <si>
    <t>料金</t>
    <rPh sb="0" eb="2">
      <t>リョウキン</t>
    </rPh>
    <phoneticPr fontId="4"/>
  </si>
  <si>
    <t>消費量</t>
    <rPh sb="0" eb="2">
      <t>ショウヒ</t>
    </rPh>
    <rPh sb="2" eb="3">
      <t>リョウ</t>
    </rPh>
    <phoneticPr fontId="4"/>
  </si>
  <si>
    <t>種別</t>
    <rPh sb="0" eb="2">
      <t>シュベツ</t>
    </rPh>
    <phoneticPr fontId="4"/>
  </si>
  <si>
    <t>学校名</t>
    <rPh sb="0" eb="2">
      <t>ガッコウ</t>
    </rPh>
    <rPh sb="2" eb="3">
      <t>メイ</t>
    </rPh>
    <phoneticPr fontId="4"/>
  </si>
  <si>
    <t>●エネルギー量総括表</t>
    <rPh sb="6" eb="7">
      <t>リョウ</t>
    </rPh>
    <rPh sb="7" eb="9">
      <t>ソウカツ</t>
    </rPh>
    <rPh sb="9" eb="10">
      <t>オモテ</t>
    </rPh>
    <phoneticPr fontId="4"/>
  </si>
  <si>
    <t>(様式11－４）</t>
    <rPh sb="1" eb="3">
      <t>ヨウシキ</t>
    </rPh>
    <phoneticPr fontId="4"/>
  </si>
  <si>
    <t>その他計</t>
    <rPh sb="2" eb="3">
      <t>タ</t>
    </rPh>
    <rPh sb="3" eb="4">
      <t>ケイ</t>
    </rPh>
    <phoneticPr fontId="4"/>
  </si>
  <si>
    <t>その他電力を消費するものを記入してください。</t>
    <rPh sb="2" eb="3">
      <t>タ</t>
    </rPh>
    <rPh sb="3" eb="5">
      <t>デンリョク</t>
    </rPh>
    <rPh sb="6" eb="8">
      <t>ショウヒ</t>
    </rPh>
    <rPh sb="13" eb="15">
      <t>キニュウ</t>
    </rPh>
    <phoneticPr fontId="31"/>
  </si>
  <si>
    <t>その他</t>
    <rPh sb="2" eb="3">
      <t>タ</t>
    </rPh>
    <phoneticPr fontId="4"/>
  </si>
  <si>
    <t>室内機計</t>
    <rPh sb="0" eb="3">
      <t>シツナイキ</t>
    </rPh>
    <rPh sb="3" eb="4">
      <t>ケイ</t>
    </rPh>
    <phoneticPr fontId="4"/>
  </si>
  <si>
    <t>天井吊型室内機</t>
    <rPh sb="0" eb="2">
      <t>テンジョウ</t>
    </rPh>
    <rPh sb="2" eb="3">
      <t>ツリ</t>
    </rPh>
    <rPh sb="3" eb="4">
      <t>カタ</t>
    </rPh>
    <rPh sb="4" eb="7">
      <t>シツナイキ</t>
    </rPh>
    <phoneticPr fontId="31"/>
  </si>
  <si>
    <t>室内機</t>
    <rPh sb="0" eb="3">
      <t>シツナイキ</t>
    </rPh>
    <phoneticPr fontId="4"/>
  </si>
  <si>
    <t>室外機計</t>
    <rPh sb="0" eb="3">
      <t>シツガイキ</t>
    </rPh>
    <rPh sb="3" eb="4">
      <t>ケイ</t>
    </rPh>
    <phoneticPr fontId="4"/>
  </si>
  <si>
    <t>ビル用マルチ型　ガスヒートポンプエアコン室外機</t>
    <rPh sb="2" eb="3">
      <t>ヨウ</t>
    </rPh>
    <rPh sb="6" eb="7">
      <t>カタ</t>
    </rPh>
    <rPh sb="20" eb="23">
      <t>シツガイキ</t>
    </rPh>
    <phoneticPr fontId="31"/>
  </si>
  <si>
    <t>室外機</t>
    <rPh sb="0" eb="3">
      <t>シツガイキ</t>
    </rPh>
    <phoneticPr fontId="4"/>
  </si>
  <si>
    <t>（㎥/台）</t>
    <rPh sb="3" eb="4">
      <t>ダイ</t>
    </rPh>
    <phoneticPr fontId="4"/>
  </si>
  <si>
    <t>（kW）</t>
    <phoneticPr fontId="4"/>
  </si>
  <si>
    <t>（kW/台）</t>
    <rPh sb="4" eb="5">
      <t>ダイ</t>
    </rPh>
    <phoneticPr fontId="4"/>
  </si>
  <si>
    <t>（kWh）</t>
    <phoneticPr fontId="4"/>
  </si>
  <si>
    <t>（kWh/台）</t>
    <rPh sb="5" eb="6">
      <t>ダイ</t>
    </rPh>
    <phoneticPr fontId="4"/>
  </si>
  <si>
    <t>（kW）</t>
  </si>
  <si>
    <t>（kW/台）</t>
  </si>
  <si>
    <t>暖房</t>
    <rPh sb="0" eb="2">
      <t>ダンボウ</t>
    </rPh>
    <phoneticPr fontId="4"/>
  </si>
  <si>
    <t>冷房</t>
    <rPh sb="0" eb="2">
      <t>レイボウ</t>
    </rPh>
    <phoneticPr fontId="4"/>
  </si>
  <si>
    <t>消費電力
合計</t>
    <rPh sb="0" eb="2">
      <t>ショウヒ</t>
    </rPh>
    <rPh sb="2" eb="4">
      <t>デンリョク</t>
    </rPh>
    <rPh sb="5" eb="6">
      <t>ゴウ</t>
    </rPh>
    <rPh sb="6" eb="7">
      <t>ケイ</t>
    </rPh>
    <phoneticPr fontId="4"/>
  </si>
  <si>
    <t>消費電力</t>
    <rPh sb="0" eb="2">
      <t>ショウヒ</t>
    </rPh>
    <rPh sb="2" eb="4">
      <t>デンリョク</t>
    </rPh>
    <phoneticPr fontId="4"/>
  </si>
  <si>
    <t>定格ガス消費量合計</t>
    <rPh sb="0" eb="2">
      <t>テイカク</t>
    </rPh>
    <rPh sb="4" eb="6">
      <t>ショウヒ</t>
    </rPh>
    <rPh sb="6" eb="7">
      <t>リョウ</t>
    </rPh>
    <rPh sb="7" eb="8">
      <t>ゴウ</t>
    </rPh>
    <rPh sb="8" eb="9">
      <t>ケイ</t>
    </rPh>
    <phoneticPr fontId="4"/>
  </si>
  <si>
    <t>定格ガス消費量</t>
    <rPh sb="0" eb="2">
      <t>テイカク</t>
    </rPh>
    <rPh sb="4" eb="6">
      <t>ショウヒ</t>
    </rPh>
    <rPh sb="6" eb="7">
      <t>リョウ</t>
    </rPh>
    <phoneticPr fontId="4"/>
  </si>
  <si>
    <t>待機時</t>
    <rPh sb="0" eb="2">
      <t>タイキ</t>
    </rPh>
    <rPh sb="2" eb="3">
      <t>ジ</t>
    </rPh>
    <phoneticPr fontId="4"/>
  </si>
  <si>
    <t>蓄熱消費電力合計</t>
    <rPh sb="0" eb="1">
      <t>チク</t>
    </rPh>
    <rPh sb="1" eb="2">
      <t>ネツ</t>
    </rPh>
    <rPh sb="2" eb="4">
      <t>ショウヒ</t>
    </rPh>
    <rPh sb="4" eb="6">
      <t>デンリョク</t>
    </rPh>
    <rPh sb="6" eb="7">
      <t>ゴウ</t>
    </rPh>
    <rPh sb="7" eb="8">
      <t>ケイ</t>
    </rPh>
    <phoneticPr fontId="4"/>
  </si>
  <si>
    <t>蓄熱消費電力</t>
    <rPh sb="0" eb="1">
      <t>チク</t>
    </rPh>
    <rPh sb="1" eb="2">
      <t>ネツ</t>
    </rPh>
    <rPh sb="2" eb="4">
      <t>ショウヒ</t>
    </rPh>
    <rPh sb="4" eb="6">
      <t>デンリョク</t>
    </rPh>
    <phoneticPr fontId="4"/>
  </si>
  <si>
    <t>定格消費電力合計</t>
    <rPh sb="0" eb="2">
      <t>テイカク</t>
    </rPh>
    <rPh sb="2" eb="4">
      <t>ショウヒ</t>
    </rPh>
    <rPh sb="4" eb="6">
      <t>デンリョク</t>
    </rPh>
    <rPh sb="6" eb="7">
      <t>ゴウ</t>
    </rPh>
    <rPh sb="7" eb="8">
      <t>ケイ</t>
    </rPh>
    <phoneticPr fontId="4"/>
  </si>
  <si>
    <t>定格消費電力</t>
    <rPh sb="0" eb="2">
      <t>テイカク</t>
    </rPh>
    <rPh sb="2" eb="4">
      <t>ショウヒ</t>
    </rPh>
    <rPh sb="4" eb="6">
      <t>デンリョク</t>
    </rPh>
    <phoneticPr fontId="4"/>
  </si>
  <si>
    <t>電圧</t>
    <rPh sb="0" eb="2">
      <t>デンアツ</t>
    </rPh>
    <phoneticPr fontId="4"/>
  </si>
  <si>
    <t>相</t>
    <rPh sb="0" eb="1">
      <t>ソウ</t>
    </rPh>
    <phoneticPr fontId="4"/>
  </si>
  <si>
    <t>定格能力合計</t>
    <rPh sb="0" eb="2">
      <t>テイカク</t>
    </rPh>
    <rPh sb="2" eb="4">
      <t>ノウリョク</t>
    </rPh>
    <rPh sb="4" eb="5">
      <t>ゴウ</t>
    </rPh>
    <rPh sb="5" eb="6">
      <t>ケイ</t>
    </rPh>
    <phoneticPr fontId="4"/>
  </si>
  <si>
    <t>定格能力</t>
    <rPh sb="0" eb="2">
      <t>テイカク</t>
    </rPh>
    <rPh sb="2" eb="4">
      <t>ノウリョク</t>
    </rPh>
    <phoneticPr fontId="4"/>
  </si>
  <si>
    <t>都市ガス</t>
    <rPh sb="0" eb="2">
      <t>トシ</t>
    </rPh>
    <phoneticPr fontId="20"/>
  </si>
  <si>
    <t>備考</t>
    <rPh sb="0" eb="2">
      <t>ビコウ</t>
    </rPh>
    <phoneticPr fontId="4"/>
  </si>
  <si>
    <t>機器能力</t>
    <rPh sb="0" eb="2">
      <t>キキ</t>
    </rPh>
    <rPh sb="2" eb="4">
      <t>ノウリョク</t>
    </rPh>
    <phoneticPr fontId="4"/>
  </si>
  <si>
    <t>台数
（台）</t>
    <rPh sb="0" eb="2">
      <t>ダイスウ</t>
    </rPh>
    <rPh sb="4" eb="5">
      <t>ダイ</t>
    </rPh>
    <phoneticPr fontId="4"/>
  </si>
  <si>
    <t>設置場所</t>
    <rPh sb="0" eb="2">
      <t>セッチ</t>
    </rPh>
    <rPh sb="2" eb="4">
      <t>バショ</t>
    </rPh>
    <phoneticPr fontId="4"/>
  </si>
  <si>
    <t>型番</t>
    <rPh sb="0" eb="2">
      <t>カタバン</t>
    </rPh>
    <phoneticPr fontId="4"/>
  </si>
  <si>
    <t>製造者名</t>
    <rPh sb="0" eb="3">
      <t>セイゾウシャ</t>
    </rPh>
    <rPh sb="3" eb="4">
      <t>メイ</t>
    </rPh>
    <phoneticPr fontId="4"/>
  </si>
  <si>
    <t>機器名称</t>
    <rPh sb="0" eb="2">
      <t>キキ</t>
    </rPh>
    <rPh sb="2" eb="4">
      <t>メイショウ</t>
    </rPh>
    <phoneticPr fontId="4"/>
  </si>
  <si>
    <t>系統記号</t>
    <rPh sb="0" eb="2">
      <t>ケイトウ</t>
    </rPh>
    <rPh sb="2" eb="4">
      <t>キゴウ</t>
    </rPh>
    <phoneticPr fontId="4"/>
  </si>
  <si>
    <t>（様式11－５）</t>
    <rPh sb="1" eb="3">
      <t>ヨウシキ</t>
    </rPh>
    <phoneticPr fontId="4"/>
  </si>
  <si>
    <t>ガスを使用する場合は、都市ガスまたはLPG種別を選択してください⇒</t>
    <rPh sb="3" eb="5">
      <t>シヨウ</t>
    </rPh>
    <rPh sb="7" eb="9">
      <t>バアイ</t>
    </rPh>
    <rPh sb="11" eb="13">
      <t>トシ</t>
    </rPh>
    <rPh sb="21" eb="23">
      <t>シュベツ</t>
    </rPh>
    <rPh sb="24" eb="26">
      <t>センタク</t>
    </rPh>
    <phoneticPr fontId="4"/>
  </si>
  <si>
    <t>学校別　空調機器表</t>
    <rPh sb="0" eb="2">
      <t>ガッコウ</t>
    </rPh>
    <rPh sb="2" eb="3">
      <t>ベツ</t>
    </rPh>
    <rPh sb="4" eb="6">
      <t>クウチョウ</t>
    </rPh>
    <rPh sb="6" eb="8">
      <t>キキ</t>
    </rPh>
    <rPh sb="8" eb="9">
      <t>ヒョウ</t>
    </rPh>
    <phoneticPr fontId="4"/>
  </si>
  <si>
    <t>t-CO2/年</t>
    <rPh sb="6" eb="7">
      <t>ネン</t>
    </rPh>
    <phoneticPr fontId="4"/>
  </si>
  <si>
    <t>㎥/年</t>
    <rPh sb="2" eb="3">
      <t>ネン</t>
    </rPh>
    <phoneticPr fontId="4"/>
  </si>
  <si>
    <t>小計</t>
    <rPh sb="0" eb="2">
      <t>ショウケイ</t>
    </rPh>
    <phoneticPr fontId="4"/>
  </si>
  <si>
    <t>kg-CO2/㎥</t>
    <phoneticPr fontId="4"/>
  </si>
  <si>
    <t>㎥</t>
    <phoneticPr fontId="4"/>
  </si>
  <si>
    <t>従量料金</t>
    <rPh sb="0" eb="2">
      <t>ジュウリョウ</t>
    </rPh>
    <rPh sb="2" eb="4">
      <t>リョウキン</t>
    </rPh>
    <phoneticPr fontId="4"/>
  </si>
  <si>
    <t>円/㎥N×</t>
    <rPh sb="0" eb="1">
      <t>エン</t>
    </rPh>
    <phoneticPr fontId="4"/>
  </si>
  <si>
    <t>冬期</t>
    <rPh sb="0" eb="2">
      <t>トウキ</t>
    </rPh>
    <phoneticPr fontId="4"/>
  </si>
  <si>
    <t>その他季</t>
    <rPh sb="2" eb="3">
      <t>タ</t>
    </rPh>
    <rPh sb="3" eb="4">
      <t>キ</t>
    </rPh>
    <phoneticPr fontId="4"/>
  </si>
  <si>
    <t>ヶ月</t>
    <rPh sb="1" eb="2">
      <t>ゲツ</t>
    </rPh>
    <phoneticPr fontId="4"/>
  </si>
  <si>
    <t>ＬＰＧ</t>
    <phoneticPr fontId="4"/>
  </si>
  <si>
    <t>円/月×</t>
    <rPh sb="0" eb="1">
      <t>エン</t>
    </rPh>
    <rPh sb="2" eb="3">
      <t>ツキ</t>
    </rPh>
    <phoneticPr fontId="4"/>
  </si>
  <si>
    <t>基本料金</t>
    <rPh sb="0" eb="2">
      <t>キホン</t>
    </rPh>
    <rPh sb="2" eb="4">
      <t>リョウキン</t>
    </rPh>
    <phoneticPr fontId="4"/>
  </si>
  <si>
    <t>都市ガス
（13A）</t>
    <rPh sb="0" eb="2">
      <t>トシ</t>
    </rPh>
    <phoneticPr fontId="4"/>
  </si>
  <si>
    <t>ガス料金</t>
    <rPh sb="2" eb="4">
      <t>リョウキン</t>
    </rPh>
    <phoneticPr fontId="4"/>
  </si>
  <si>
    <t>kWh/年</t>
    <rPh sb="4" eb="5">
      <t>ネン</t>
    </rPh>
    <phoneticPr fontId="4"/>
  </si>
  <si>
    <t>再エネ発電促進賦課金</t>
    <rPh sb="0" eb="1">
      <t>サイ</t>
    </rPh>
    <rPh sb="3" eb="5">
      <t>ハツデン</t>
    </rPh>
    <rPh sb="5" eb="7">
      <t>ソクシン</t>
    </rPh>
    <rPh sb="7" eb="10">
      <t>フカキン</t>
    </rPh>
    <phoneticPr fontId="4"/>
  </si>
  <si>
    <t>燃料費調整単価</t>
    <rPh sb="0" eb="2">
      <t>ネンリョウ</t>
    </rPh>
    <rPh sb="3" eb="5">
      <t>チョウセイ</t>
    </rPh>
    <rPh sb="5" eb="7">
      <t>タンカ</t>
    </rPh>
    <phoneticPr fontId="4"/>
  </si>
  <si>
    <t>電力用料金</t>
    <rPh sb="0" eb="3">
      <t>デンリョクヨウ</t>
    </rPh>
    <rPh sb="3" eb="5">
      <t>リョウキン</t>
    </rPh>
    <phoneticPr fontId="4"/>
  </si>
  <si>
    <t>円/kWh（昼間）×</t>
    <rPh sb="0" eb="1">
      <t>エン</t>
    </rPh>
    <rPh sb="6" eb="8">
      <t>チュウカン</t>
    </rPh>
    <phoneticPr fontId="4"/>
  </si>
  <si>
    <t>＋</t>
    <phoneticPr fontId="20"/>
  </si>
  <si>
    <t>非空調期間</t>
    <rPh sb="0" eb="1">
      <t>ヒ</t>
    </rPh>
    <rPh sb="1" eb="3">
      <t>クウチョウ</t>
    </rPh>
    <rPh sb="3" eb="4">
      <t>キ</t>
    </rPh>
    <rPh sb="4" eb="5">
      <t>カン</t>
    </rPh>
    <phoneticPr fontId="4"/>
  </si>
  <si>
    <t>kWh</t>
    <phoneticPr fontId="4"/>
  </si>
  <si>
    <t>）</t>
    <phoneticPr fontId="20"/>
  </si>
  <si>
    <t>暖房期間</t>
    <rPh sb="0" eb="2">
      <t>ダンボウ</t>
    </rPh>
    <rPh sb="2" eb="4">
      <t>キカン</t>
    </rPh>
    <phoneticPr fontId="4"/>
  </si>
  <si>
    <t>夏季</t>
    <rPh sb="0" eb="2">
      <t>カキ</t>
    </rPh>
    <phoneticPr fontId="4"/>
  </si>
  <si>
    <t>冷房期間</t>
    <rPh sb="0" eb="2">
      <t>レイボウ</t>
    </rPh>
    <rPh sb="2" eb="4">
      <t>キカン</t>
    </rPh>
    <phoneticPr fontId="4"/>
  </si>
  <si>
    <t>（力率割引）</t>
    <rPh sb="1" eb="2">
      <t>リキ</t>
    </rPh>
    <rPh sb="2" eb="3">
      <t>リツ</t>
    </rPh>
    <rPh sb="3" eb="5">
      <t>ワリビキ</t>
    </rPh>
    <phoneticPr fontId="4"/>
  </si>
  <si>
    <t>ヶ月×</t>
    <rPh sb="1" eb="2">
      <t>ゲツ</t>
    </rPh>
    <phoneticPr fontId="4"/>
  </si>
  <si>
    <t>kW×</t>
    <phoneticPr fontId="4"/>
  </si>
  <si>
    <t>円/kW･月×</t>
    <rPh sb="0" eb="1">
      <t>エン</t>
    </rPh>
    <rPh sb="5" eb="6">
      <t>ツキ</t>
    </rPh>
    <phoneticPr fontId="4"/>
  </si>
  <si>
    <t>kg-CO2/kWh</t>
    <phoneticPr fontId="4"/>
  </si>
  <si>
    <t>高圧電力AS</t>
    <rPh sb="0" eb="2">
      <t>コウアツ</t>
    </rPh>
    <rPh sb="2" eb="4">
      <t>デンリョク</t>
    </rPh>
    <phoneticPr fontId="4"/>
  </si>
  <si>
    <t>電力料金</t>
    <rPh sb="0" eb="2">
      <t>デンリョク</t>
    </rPh>
    <rPh sb="2" eb="4">
      <t>リョウキン</t>
    </rPh>
    <phoneticPr fontId="4"/>
  </si>
  <si>
    <t>CO2排出量</t>
    <rPh sb="3" eb="5">
      <t>ハイシュツ</t>
    </rPh>
    <rPh sb="5" eb="6">
      <t>リョウ</t>
    </rPh>
    <phoneticPr fontId="4"/>
  </si>
  <si>
    <t>CO2排出係数</t>
    <rPh sb="3" eb="5">
      <t>ハイシュツ</t>
    </rPh>
    <rPh sb="5" eb="7">
      <t>ケイスウ</t>
    </rPh>
    <phoneticPr fontId="4"/>
  </si>
  <si>
    <t>金額（円/年）</t>
    <rPh sb="0" eb="2">
      <t>キンガク</t>
    </rPh>
    <rPh sb="3" eb="4">
      <t>エン</t>
    </rPh>
    <rPh sb="5" eb="6">
      <t>ネン</t>
    </rPh>
    <phoneticPr fontId="4"/>
  </si>
  <si>
    <t>算出根拠</t>
    <rPh sb="0" eb="2">
      <t>サンシュツ</t>
    </rPh>
    <rPh sb="2" eb="4">
      <t>コンキョ</t>
    </rPh>
    <phoneticPr fontId="4"/>
  </si>
  <si>
    <t>区分</t>
    <rPh sb="0" eb="2">
      <t>クブン</t>
    </rPh>
    <phoneticPr fontId="4"/>
  </si>
  <si>
    <t>費目</t>
    <rPh sb="0" eb="2">
      <t>ヒモク</t>
    </rPh>
    <phoneticPr fontId="4"/>
  </si>
  <si>
    <t>年間CO2排出量の算定（参考）</t>
    <rPh sb="0" eb="2">
      <t>ネンカン</t>
    </rPh>
    <rPh sb="5" eb="7">
      <t>ハイシュツ</t>
    </rPh>
    <rPh sb="7" eb="8">
      <t>リョウ</t>
    </rPh>
    <rPh sb="9" eb="11">
      <t>サンテイ</t>
    </rPh>
    <rPh sb="12" eb="14">
      <t>サンコウ</t>
    </rPh>
    <phoneticPr fontId="4"/>
  </si>
  <si>
    <t>－</t>
  </si>
  <si>
    <t>ガス消費量（㎥）</t>
    <rPh sb="2" eb="4">
      <t>ショウヒ</t>
    </rPh>
    <rPh sb="4" eb="5">
      <t>リョウ</t>
    </rPh>
    <phoneticPr fontId="4"/>
  </si>
  <si>
    <t>その他消費電力量（kWh）</t>
    <rPh sb="2" eb="3">
      <t>タ</t>
    </rPh>
    <rPh sb="3" eb="5">
      <t>ショウヒ</t>
    </rPh>
    <rPh sb="5" eb="7">
      <t>デンリョク</t>
    </rPh>
    <rPh sb="7" eb="8">
      <t>リョウ</t>
    </rPh>
    <phoneticPr fontId="4"/>
  </si>
  <si>
    <t>蓄熱時消費電力量（kWh）</t>
    <rPh sb="0" eb="1">
      <t>チク</t>
    </rPh>
    <rPh sb="1" eb="2">
      <t>ネツ</t>
    </rPh>
    <rPh sb="2" eb="3">
      <t>ジ</t>
    </rPh>
    <rPh sb="3" eb="5">
      <t>ショウヒ</t>
    </rPh>
    <rPh sb="5" eb="7">
      <t>デンリョク</t>
    </rPh>
    <rPh sb="7" eb="8">
      <t>リョウ</t>
    </rPh>
    <phoneticPr fontId="4"/>
  </si>
  <si>
    <t>室内機消費電力量（kWh）</t>
    <rPh sb="0" eb="3">
      <t>シツナイキ</t>
    </rPh>
    <rPh sb="3" eb="5">
      <t>ショウヒ</t>
    </rPh>
    <rPh sb="5" eb="7">
      <t>デンリョク</t>
    </rPh>
    <rPh sb="7" eb="8">
      <t>リョウ</t>
    </rPh>
    <phoneticPr fontId="4"/>
  </si>
  <si>
    <t>室外機消費電力量（kWh）</t>
    <rPh sb="0" eb="3">
      <t>シツガイキ</t>
    </rPh>
    <rPh sb="3" eb="5">
      <t>ショウヒ</t>
    </rPh>
    <rPh sb="5" eb="7">
      <t>デンリョク</t>
    </rPh>
    <rPh sb="7" eb="8">
      <t>リョウ</t>
    </rPh>
    <phoneticPr fontId="4"/>
  </si>
  <si>
    <t>月別待機時間（h）</t>
    <rPh sb="0" eb="2">
      <t>ツキベツ</t>
    </rPh>
    <rPh sb="2" eb="4">
      <t>タイキ</t>
    </rPh>
    <rPh sb="4" eb="6">
      <t>ジカン</t>
    </rPh>
    <phoneticPr fontId="4"/>
  </si>
  <si>
    <t>全負荷相当運転時間（h）</t>
    <rPh sb="0" eb="1">
      <t>ゼン</t>
    </rPh>
    <rPh sb="1" eb="3">
      <t>フカ</t>
    </rPh>
    <rPh sb="3" eb="5">
      <t>ソウトウ</t>
    </rPh>
    <rPh sb="5" eb="7">
      <t>ウンテン</t>
    </rPh>
    <rPh sb="7" eb="9">
      <t>ジカン</t>
    </rPh>
    <phoneticPr fontId="4"/>
  </si>
  <si>
    <t>月別負荷率（％）</t>
    <rPh sb="0" eb="2">
      <t>ツキベツ</t>
    </rPh>
    <rPh sb="2" eb="4">
      <t>フカ</t>
    </rPh>
    <rPh sb="4" eb="5">
      <t>リツ</t>
    </rPh>
    <phoneticPr fontId="4"/>
  </si>
  <si>
    <t>運転時間（ｈ/日）</t>
    <rPh sb="7" eb="8">
      <t>ニチ</t>
    </rPh>
    <phoneticPr fontId="20"/>
  </si>
  <si>
    <t>運転日数（日/月）</t>
    <rPh sb="5" eb="6">
      <t>ニチ</t>
    </rPh>
    <rPh sb="7" eb="8">
      <t>ゲツ</t>
    </rPh>
    <phoneticPr fontId="20"/>
  </si>
  <si>
    <t>空調機運転時間（ｈ）</t>
    <rPh sb="0" eb="2">
      <t>クウチョウ</t>
    </rPh>
    <rPh sb="2" eb="3">
      <t>キ</t>
    </rPh>
    <rPh sb="3" eb="5">
      <t>ウンテン</t>
    </rPh>
    <rPh sb="5" eb="7">
      <t>ジカン</t>
    </rPh>
    <phoneticPr fontId="20"/>
  </si>
  <si>
    <t>5月</t>
  </si>
  <si>
    <t>4月</t>
  </si>
  <si>
    <t>3月</t>
  </si>
  <si>
    <t>2月</t>
  </si>
  <si>
    <t>1月</t>
  </si>
  <si>
    <t>12月</t>
  </si>
  <si>
    <t>11月</t>
  </si>
  <si>
    <t>10月</t>
  </si>
  <si>
    <t>9月</t>
  </si>
  <si>
    <t>8月</t>
  </si>
  <si>
    <t>7月</t>
    <rPh sb="1" eb="2">
      <t>ガツ</t>
    </rPh>
    <phoneticPr fontId="4"/>
  </si>
  <si>
    <t>6月</t>
    <rPh sb="1" eb="2">
      <t>ガツ</t>
    </rPh>
    <phoneticPr fontId="4"/>
  </si>
  <si>
    <t>冷房期間</t>
    <rPh sb="0" eb="2">
      <t>レイボウ</t>
    </rPh>
    <rPh sb="2" eb="3">
      <t>キ</t>
    </rPh>
    <rPh sb="3" eb="4">
      <t>カン</t>
    </rPh>
    <phoneticPr fontId="4"/>
  </si>
  <si>
    <t>月別エネルギー消費量の算定</t>
    <rPh sb="0" eb="2">
      <t>ツキベツ</t>
    </rPh>
    <rPh sb="7" eb="10">
      <t>ショウヒリョウ</t>
    </rPh>
    <rPh sb="11" eb="13">
      <t>サンテイ</t>
    </rPh>
    <phoneticPr fontId="4"/>
  </si>
  <si>
    <t>学校別　光熱水費算定表</t>
    <rPh sb="0" eb="2">
      <t>ガッコウ</t>
    </rPh>
    <rPh sb="2" eb="3">
      <t>ベツ</t>
    </rPh>
    <rPh sb="4" eb="8">
      <t>コウネツミズヒ</t>
    </rPh>
    <rPh sb="8" eb="10">
      <t>サンテイ</t>
    </rPh>
    <rPh sb="10" eb="11">
      <t>ヒョウ</t>
    </rPh>
    <phoneticPr fontId="4"/>
  </si>
  <si>
    <t>紫色のセルの必要箇所に入力すること。</t>
    <rPh sb="0" eb="1">
      <t>ムラサキ</t>
    </rPh>
    <rPh sb="1" eb="2">
      <t>イロ</t>
    </rPh>
    <rPh sb="6" eb="8">
      <t>ヒツヨウ</t>
    </rPh>
    <rPh sb="8" eb="10">
      <t>カショ</t>
    </rPh>
    <rPh sb="11" eb="13">
      <t>ニュウリョク</t>
    </rPh>
    <phoneticPr fontId="4"/>
  </si>
  <si>
    <t>※紫色のセルの必要箇所に入力すること。</t>
    <rPh sb="1" eb="2">
      <t>ムラサキ</t>
    </rPh>
    <rPh sb="2" eb="3">
      <t>イロ</t>
    </rPh>
    <rPh sb="7" eb="9">
      <t>ヒツヨウ</t>
    </rPh>
    <rPh sb="9" eb="11">
      <t>カショ</t>
    </rPh>
    <rPh sb="12" eb="14">
      <t>ニュウリョク</t>
    </rPh>
    <phoneticPr fontId="4"/>
  </si>
  <si>
    <r>
      <t>・</t>
    </r>
    <r>
      <rPr>
        <b/>
        <sz val="12"/>
        <rFont val="ＭＳ Ｐ明朝"/>
        <family val="1"/>
        <charset val="128"/>
      </rPr>
      <t>行の追加及び行の高さの変更以外、セルの結合等の表の書式の変更を行わないこと。</t>
    </r>
    <rPh sb="1" eb="2">
      <t>ギョウ</t>
    </rPh>
    <rPh sb="3" eb="5">
      <t>ツイカ</t>
    </rPh>
    <rPh sb="5" eb="6">
      <t>オヨ</t>
    </rPh>
    <rPh sb="7" eb="8">
      <t>ギョウ</t>
    </rPh>
    <rPh sb="9" eb="10">
      <t>タカ</t>
    </rPh>
    <rPh sb="12" eb="14">
      <t>ヘンコウ</t>
    </rPh>
    <rPh sb="14" eb="16">
      <t>イガイ</t>
    </rPh>
    <rPh sb="20" eb="22">
      <t>ケツゴウ</t>
    </rPh>
    <rPh sb="22" eb="23">
      <t>トウ</t>
    </rPh>
    <rPh sb="24" eb="25">
      <t>ヒョウ</t>
    </rPh>
    <rPh sb="26" eb="28">
      <t>ショシキ</t>
    </rPh>
    <rPh sb="29" eb="31">
      <t>ヘンコウ</t>
    </rPh>
    <rPh sb="32" eb="33">
      <t>オコナ</t>
    </rPh>
    <phoneticPr fontId="4"/>
  </si>
  <si>
    <t>・質問及び意見が多い場合、行を適宜追加すること。</t>
    <rPh sb="1" eb="3">
      <t>シツモン</t>
    </rPh>
    <rPh sb="3" eb="4">
      <t>オヨ</t>
    </rPh>
    <rPh sb="5" eb="7">
      <t>イケン</t>
    </rPh>
    <phoneticPr fontId="4"/>
  </si>
  <si>
    <t>・同じ内容の質問及び意見を異なる資料・箇所に対して行う場合にも、別の質問及び意見として記入すること。</t>
    <rPh sb="6" eb="8">
      <t>シツモン</t>
    </rPh>
    <rPh sb="8" eb="9">
      <t>オヨ</t>
    </rPh>
    <rPh sb="10" eb="12">
      <t>イケン</t>
    </rPh>
    <rPh sb="34" eb="36">
      <t>シツモン</t>
    </rPh>
    <rPh sb="36" eb="37">
      <t>オヨ</t>
    </rPh>
    <rPh sb="38" eb="40">
      <t>イケン</t>
    </rPh>
    <phoneticPr fontId="4"/>
  </si>
  <si>
    <t>※記入上の注意</t>
  </si>
  <si>
    <t>例</t>
    <rPh sb="0" eb="1">
      <t>レイ</t>
    </rPh>
    <phoneticPr fontId="4"/>
  </si>
  <si>
    <t>質問事項</t>
    <rPh sb="0" eb="2">
      <t>シツモン</t>
    </rPh>
    <rPh sb="2" eb="4">
      <t>ジコウ</t>
    </rPh>
    <phoneticPr fontId="4"/>
  </si>
  <si>
    <t>項目名</t>
    <rPh sb="0" eb="2">
      <t>コウモク</t>
    </rPh>
    <rPh sb="2" eb="3">
      <t>メイ</t>
    </rPh>
    <phoneticPr fontId="4"/>
  </si>
  <si>
    <t>章</t>
    <rPh sb="0" eb="1">
      <t>ショウ</t>
    </rPh>
    <phoneticPr fontId="4"/>
  </si>
  <si>
    <t>頁</t>
    <rPh sb="0" eb="1">
      <t>ページ</t>
    </rPh>
    <phoneticPr fontId="4"/>
  </si>
  <si>
    <t>資料名</t>
    <rPh sb="0" eb="2">
      <t>シリョウ</t>
    </rPh>
    <rPh sb="2" eb="3">
      <t>メイ</t>
    </rPh>
    <phoneticPr fontId="4"/>
  </si>
  <si>
    <t>●●●●</t>
    <phoneticPr fontId="4"/>
  </si>
  <si>
    <t>ア</t>
    <phoneticPr fontId="4"/>
  </si>
  <si>
    <t>（2）</t>
    <phoneticPr fontId="4"/>
  </si>
  <si>
    <t>目</t>
    <rPh sb="0" eb="1">
      <t>メ</t>
    </rPh>
    <phoneticPr fontId="4"/>
  </si>
  <si>
    <t>項</t>
    <rPh sb="0" eb="1">
      <t>コウ</t>
    </rPh>
    <phoneticPr fontId="4"/>
  </si>
  <si>
    <t>メールアドレス</t>
    <phoneticPr fontId="4"/>
  </si>
  <si>
    <t>ファックス番号</t>
    <phoneticPr fontId="4"/>
  </si>
  <si>
    <t>電話番号</t>
  </si>
  <si>
    <t>担当者氏名</t>
    <rPh sb="3" eb="4">
      <t>シ</t>
    </rPh>
    <phoneticPr fontId="4"/>
  </si>
  <si>
    <t>担当者所属・役職</t>
    <rPh sb="0" eb="3">
      <t>タントウシャ</t>
    </rPh>
    <rPh sb="6" eb="8">
      <t>ヤクショク</t>
    </rPh>
    <phoneticPr fontId="4"/>
  </si>
  <si>
    <t>会社所在地</t>
    <rPh sb="0" eb="1">
      <t>カイ</t>
    </rPh>
    <rPh sb="1" eb="2">
      <t>シャ</t>
    </rPh>
    <phoneticPr fontId="4"/>
  </si>
  <si>
    <t>会社名</t>
  </si>
  <si>
    <t>入札説明書等に関する質問書</t>
    <rPh sb="0" eb="5">
      <t>ニュウサツセツメイショ</t>
    </rPh>
    <rPh sb="5" eb="6">
      <t>トウ</t>
    </rPh>
    <rPh sb="10" eb="12">
      <t>シツモン</t>
    </rPh>
    <rPh sb="12" eb="13">
      <t>ショ</t>
    </rPh>
    <phoneticPr fontId="4"/>
  </si>
  <si>
    <t>入札説明書</t>
    <rPh sb="0" eb="5">
      <t>ニュウサツセツメイショ</t>
    </rPh>
    <phoneticPr fontId="4"/>
  </si>
  <si>
    <t>●損益計画書</t>
    <rPh sb="1" eb="3">
      <t>ソンエキ</t>
    </rPh>
    <rPh sb="3" eb="6">
      <t>ケイカクショ</t>
    </rPh>
    <phoneticPr fontId="4"/>
  </si>
  <si>
    <t>■損益計画書</t>
    <rPh sb="1" eb="3">
      <t>ソンエキ</t>
    </rPh>
    <rPh sb="3" eb="6">
      <t>ケイカクショ</t>
    </rPh>
    <phoneticPr fontId="4"/>
  </si>
  <si>
    <t>１年目</t>
    <rPh sb="1" eb="3">
      <t>ネンメ</t>
    </rPh>
    <phoneticPr fontId="4"/>
  </si>
  <si>
    <t>２年目</t>
    <rPh sb="1" eb="3">
      <t>ネンメ</t>
    </rPh>
    <phoneticPr fontId="4"/>
  </si>
  <si>
    <t>３年目</t>
    <rPh sb="1" eb="3">
      <t>ネンメ</t>
    </rPh>
    <phoneticPr fontId="4"/>
  </si>
  <si>
    <t>４年目</t>
    <rPh sb="1" eb="3">
      <t>ネンメ</t>
    </rPh>
    <phoneticPr fontId="4"/>
  </si>
  <si>
    <t>５年目</t>
    <rPh sb="1" eb="3">
      <t>ネンメ</t>
    </rPh>
    <phoneticPr fontId="4"/>
  </si>
  <si>
    <t>６年目</t>
    <rPh sb="1" eb="3">
      <t>ネンメ</t>
    </rPh>
    <phoneticPr fontId="4"/>
  </si>
  <si>
    <t>７年目</t>
    <rPh sb="1" eb="3">
      <t>ネンメ</t>
    </rPh>
    <phoneticPr fontId="4"/>
  </si>
  <si>
    <t>８年目</t>
    <rPh sb="1" eb="3">
      <t>ネンメ</t>
    </rPh>
    <phoneticPr fontId="4"/>
  </si>
  <si>
    <t>９年目</t>
    <rPh sb="1" eb="3">
      <t>ネンメ</t>
    </rPh>
    <phoneticPr fontId="4"/>
  </si>
  <si>
    <t>１０年目</t>
    <rPh sb="2" eb="4">
      <t>ネンメ</t>
    </rPh>
    <phoneticPr fontId="4"/>
  </si>
  <si>
    <t>１１年目</t>
    <rPh sb="2" eb="4">
      <t>ネンメ</t>
    </rPh>
    <phoneticPr fontId="4"/>
  </si>
  <si>
    <t>１２年目</t>
    <rPh sb="2" eb="4">
      <t>ネンメ</t>
    </rPh>
    <phoneticPr fontId="4"/>
  </si>
  <si>
    <t>１３年目</t>
    <rPh sb="2" eb="4">
      <t>ネンメ</t>
    </rPh>
    <phoneticPr fontId="4"/>
  </si>
  <si>
    <t>（単位：円）</t>
    <rPh sb="1" eb="3">
      <t>タンイ</t>
    </rPh>
    <rPh sb="4" eb="5">
      <t>エン</t>
    </rPh>
    <phoneticPr fontId="4"/>
  </si>
  <si>
    <t xml:space="preserve"> 科目</t>
    <rPh sb="1" eb="3">
      <t>カモク</t>
    </rPh>
    <phoneticPr fontId="4"/>
  </si>
  <si>
    <t>収入計</t>
    <rPh sb="0" eb="2">
      <t>シュウニュウ</t>
    </rPh>
    <rPh sb="2" eb="3">
      <t>ケイ</t>
    </rPh>
    <phoneticPr fontId="4"/>
  </si>
  <si>
    <t>　　（上記中の割賦金利）</t>
    <rPh sb="3" eb="5">
      <t>ジョウキ</t>
    </rPh>
    <rPh sb="5" eb="6">
      <t>チュウ</t>
    </rPh>
    <rPh sb="7" eb="9">
      <t>カップ</t>
    </rPh>
    <rPh sb="9" eb="11">
      <t>キンリ</t>
    </rPh>
    <phoneticPr fontId="4"/>
  </si>
  <si>
    <t>支出計</t>
    <rPh sb="0" eb="2">
      <t>シシュツ</t>
    </rPh>
    <rPh sb="2" eb="3">
      <t>ケイ</t>
    </rPh>
    <phoneticPr fontId="4"/>
  </si>
  <si>
    <t>業務経費（原価）</t>
    <rPh sb="0" eb="2">
      <t>ギョウム</t>
    </rPh>
    <rPh sb="2" eb="4">
      <t>ケイヒ</t>
    </rPh>
    <rPh sb="5" eb="7">
      <t>ゲンカ</t>
    </rPh>
    <phoneticPr fontId="4"/>
  </si>
  <si>
    <t>公租公課</t>
    <rPh sb="0" eb="2">
      <t>コウソ</t>
    </rPh>
    <rPh sb="2" eb="4">
      <t>コウカ</t>
    </rPh>
    <phoneticPr fontId="4"/>
  </si>
  <si>
    <t>支払利息</t>
    <rPh sb="0" eb="2">
      <t>シハライ</t>
    </rPh>
    <rPh sb="2" eb="4">
      <t>リソク</t>
    </rPh>
    <phoneticPr fontId="4"/>
  </si>
  <si>
    <t>その他</t>
    <rPh sb="0" eb="3">
      <t>ソノタ</t>
    </rPh>
    <phoneticPr fontId="4"/>
  </si>
  <si>
    <t>税引前当期損益</t>
    <rPh sb="0" eb="1">
      <t>ゼイ</t>
    </rPh>
    <rPh sb="1" eb="2">
      <t>ヒ</t>
    </rPh>
    <rPh sb="2" eb="3">
      <t>マエ</t>
    </rPh>
    <rPh sb="3" eb="5">
      <t>トウキ</t>
    </rPh>
    <rPh sb="5" eb="7">
      <t>ソンエキ</t>
    </rPh>
    <phoneticPr fontId="4"/>
  </si>
  <si>
    <t>法人税等</t>
    <rPh sb="0" eb="3">
      <t>ホウジンゼイ</t>
    </rPh>
    <rPh sb="3" eb="4">
      <t>トウ</t>
    </rPh>
    <phoneticPr fontId="4"/>
  </si>
  <si>
    <t>税引後当期損益</t>
    <rPh sb="0" eb="1">
      <t>ゼイ</t>
    </rPh>
    <rPh sb="1" eb="2">
      <t>ヒ</t>
    </rPh>
    <rPh sb="2" eb="3">
      <t>ゴ</t>
    </rPh>
    <rPh sb="3" eb="5">
      <t>トウキ</t>
    </rPh>
    <rPh sb="5" eb="7">
      <t>ソンエキ</t>
    </rPh>
    <phoneticPr fontId="4"/>
  </si>
  <si>
    <t>■キャッシュフロー計算書</t>
    <rPh sb="9" eb="12">
      <t>ケイサンショ</t>
    </rPh>
    <phoneticPr fontId="4"/>
  </si>
  <si>
    <t>科目</t>
    <rPh sb="0" eb="2">
      <t>カモク</t>
    </rPh>
    <phoneticPr fontId="4"/>
  </si>
  <si>
    <t>キャッシュインフロー計</t>
    <rPh sb="10" eb="11">
      <t>ケイ</t>
    </rPh>
    <phoneticPr fontId="4"/>
  </si>
  <si>
    <t>税引後利益</t>
    <rPh sb="0" eb="2">
      <t>ゼイビキ</t>
    </rPh>
    <rPh sb="2" eb="3">
      <t>ゴ</t>
    </rPh>
    <rPh sb="3" eb="5">
      <t>リエキ</t>
    </rPh>
    <phoneticPr fontId="4"/>
  </si>
  <si>
    <t>資本金</t>
    <rPh sb="0" eb="3">
      <t>シホンキン</t>
    </rPh>
    <phoneticPr fontId="4"/>
  </si>
  <si>
    <t>借入金</t>
    <rPh sb="0" eb="2">
      <t>カリイレ</t>
    </rPh>
    <rPh sb="2" eb="3">
      <t>キン</t>
    </rPh>
    <phoneticPr fontId="4"/>
  </si>
  <si>
    <t>キャッシュアウトフロー計</t>
    <rPh sb="11" eb="12">
      <t>ケイ</t>
    </rPh>
    <phoneticPr fontId="4"/>
  </si>
  <si>
    <t>初期費用</t>
    <rPh sb="0" eb="2">
      <t>ショキ</t>
    </rPh>
    <rPh sb="2" eb="4">
      <t>ヒヨウ</t>
    </rPh>
    <phoneticPr fontId="4"/>
  </si>
  <si>
    <t>設備投資費用</t>
    <rPh sb="0" eb="2">
      <t>セツビ</t>
    </rPh>
    <rPh sb="2" eb="4">
      <t>トウシ</t>
    </rPh>
    <rPh sb="4" eb="6">
      <t>ヒヨウ</t>
    </rPh>
    <phoneticPr fontId="4"/>
  </si>
  <si>
    <t>元本</t>
    <rPh sb="0" eb="2">
      <t>ガンポン</t>
    </rPh>
    <phoneticPr fontId="4"/>
  </si>
  <si>
    <t>ネットキャッシュフロー</t>
    <phoneticPr fontId="4"/>
  </si>
  <si>
    <t>配当</t>
    <rPh sb="0" eb="2">
      <t>ハイトウ</t>
    </rPh>
    <phoneticPr fontId="4"/>
  </si>
  <si>
    <t>未処分金（内部留保金）</t>
    <phoneticPr fontId="4"/>
  </si>
  <si>
    <t>未処分金累計</t>
    <rPh sb="4" eb="6">
      <t>ルイケイ</t>
    </rPh>
    <phoneticPr fontId="4"/>
  </si>
  <si>
    <t>■経営指標</t>
    <rPh sb="1" eb="3">
      <t>ケイエイ</t>
    </rPh>
    <rPh sb="3" eb="5">
      <t>シヒョウ</t>
    </rPh>
    <phoneticPr fontId="4"/>
  </si>
  <si>
    <t>DSCR　各期</t>
    <rPh sb="5" eb="7">
      <t>カクキ</t>
    </rPh>
    <phoneticPr fontId="4"/>
  </si>
  <si>
    <t>DSCR　事業期間平均</t>
    <rPh sb="5" eb="7">
      <t>ジギョウ</t>
    </rPh>
    <rPh sb="7" eb="9">
      <t>キカン</t>
    </rPh>
    <rPh sb="9" eb="11">
      <t>ヘイキン</t>
    </rPh>
    <phoneticPr fontId="4"/>
  </si>
  <si>
    <t>PIRR</t>
    <phoneticPr fontId="4"/>
  </si>
  <si>
    <t>EIRR</t>
    <phoneticPr fontId="4"/>
  </si>
  <si>
    <t>※本表の費目等は、適宜変更して結構です。</t>
    <rPh sb="1" eb="3">
      <t>ホンピョウ</t>
    </rPh>
    <rPh sb="4" eb="6">
      <t>ヒモク</t>
    </rPh>
    <rPh sb="6" eb="7">
      <t>トウ</t>
    </rPh>
    <rPh sb="9" eb="11">
      <t>テキギ</t>
    </rPh>
    <rPh sb="11" eb="13">
      <t>ヘンコウ</t>
    </rPh>
    <rPh sb="15" eb="17">
      <t>ケッコウ</t>
    </rPh>
    <phoneticPr fontId="4"/>
  </si>
  <si>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4"/>
  </si>
  <si>
    <t>※金額は、消費税及び地方消費税相当額を除いた額を記入してください。</t>
    <rPh sb="19" eb="20">
      <t>ノゾ</t>
    </rPh>
    <rPh sb="22" eb="23">
      <t>ガク</t>
    </rPh>
    <phoneticPr fontId="4"/>
  </si>
  <si>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4"/>
  </si>
  <si>
    <t>支払時期</t>
    <rPh sb="0" eb="2">
      <t>シハライ</t>
    </rPh>
    <rPh sb="2" eb="4">
      <t>ジキ</t>
    </rPh>
    <phoneticPr fontId="4"/>
  </si>
  <si>
    <t>11月</t>
    <rPh sb="2" eb="3">
      <t>ガツ</t>
    </rPh>
    <phoneticPr fontId="4"/>
  </si>
  <si>
    <t>注</t>
    <rPh sb="0" eb="1">
      <t>チュウ</t>
    </rPh>
    <phoneticPr fontId="4"/>
  </si>
  <si>
    <t>電子データとして提出する際には、計算式（関数）が分かるようにすること。</t>
    <phoneticPr fontId="20"/>
  </si>
  <si>
    <t>4月※</t>
    <rPh sb="1" eb="2">
      <t>ガツ</t>
    </rPh>
    <phoneticPr fontId="20"/>
  </si>
  <si>
    <t>5月</t>
    <rPh sb="1" eb="2">
      <t>ガツ</t>
    </rPh>
    <phoneticPr fontId="4"/>
  </si>
  <si>
    <t>（様式２－１）</t>
    <rPh sb="1" eb="3">
      <t>ヨウシキ</t>
    </rPh>
    <phoneticPr fontId="5"/>
  </si>
  <si>
    <t>（様式７－８）</t>
    <rPh sb="1" eb="3">
      <t>ヨウシキ</t>
    </rPh>
    <phoneticPr fontId="4"/>
  </si>
  <si>
    <r>
      <t>(m</t>
    </r>
    <r>
      <rPr>
        <vertAlign val="superscript"/>
        <sz val="11"/>
        <rFont val="ＭＳ 明朝"/>
        <family val="1"/>
        <charset val="128"/>
      </rPr>
      <t>4/年)</t>
    </r>
    <r>
      <rPr>
        <sz val="11"/>
        <rFont val="ＭＳ 明朝"/>
        <family val="1"/>
        <charset val="128"/>
      </rPr>
      <t/>
    </r>
    <rPh sb="4" eb="5">
      <t>ネン</t>
    </rPh>
    <phoneticPr fontId="4"/>
  </si>
  <si>
    <r>
      <t>(m</t>
    </r>
    <r>
      <rPr>
        <vertAlign val="superscript"/>
        <sz val="11"/>
        <rFont val="ＭＳ 明朝"/>
        <family val="1"/>
        <charset val="128"/>
      </rPr>
      <t>5/年)</t>
    </r>
    <r>
      <rPr>
        <sz val="11"/>
        <rFont val="ＭＳ 明朝"/>
        <family val="1"/>
        <charset val="128"/>
      </rPr>
      <t/>
    </r>
    <rPh sb="4" eb="5">
      <t>ネン</t>
    </rPh>
    <phoneticPr fontId="4"/>
  </si>
  <si>
    <r>
      <t>(m</t>
    </r>
    <r>
      <rPr>
        <vertAlign val="superscript"/>
        <sz val="11"/>
        <rFont val="ＭＳ 明朝"/>
        <family val="1"/>
        <charset val="128"/>
      </rPr>
      <t>6/年)</t>
    </r>
    <r>
      <rPr>
        <sz val="11"/>
        <rFont val="ＭＳ 明朝"/>
        <family val="1"/>
        <charset val="128"/>
      </rPr>
      <t/>
    </r>
    <rPh sb="4" eb="5">
      <t>ネン</t>
    </rPh>
    <phoneticPr fontId="4"/>
  </si>
  <si>
    <r>
      <t>(m</t>
    </r>
    <r>
      <rPr>
        <vertAlign val="superscript"/>
        <sz val="11"/>
        <rFont val="ＭＳ 明朝"/>
        <family val="1"/>
        <charset val="128"/>
      </rPr>
      <t>7/年)</t>
    </r>
    <r>
      <rPr>
        <sz val="11"/>
        <rFont val="ＭＳ 明朝"/>
        <family val="1"/>
        <charset val="128"/>
      </rPr>
      <t/>
    </r>
    <rPh sb="4" eb="5">
      <t>ネン</t>
    </rPh>
    <phoneticPr fontId="4"/>
  </si>
  <si>
    <r>
      <t>(m</t>
    </r>
    <r>
      <rPr>
        <vertAlign val="superscript"/>
        <sz val="11"/>
        <rFont val="ＭＳ 明朝"/>
        <family val="1"/>
        <charset val="128"/>
      </rPr>
      <t>8/年)</t>
    </r>
    <r>
      <rPr>
        <sz val="11"/>
        <rFont val="ＭＳ 明朝"/>
        <family val="1"/>
        <charset val="128"/>
      </rPr>
      <t/>
    </r>
    <rPh sb="4" eb="5">
      <t>ネン</t>
    </rPh>
    <phoneticPr fontId="4"/>
  </si>
  <si>
    <r>
      <t>(m</t>
    </r>
    <r>
      <rPr>
        <vertAlign val="superscript"/>
        <sz val="11"/>
        <rFont val="ＭＳ 明朝"/>
        <family val="1"/>
        <charset val="128"/>
      </rPr>
      <t>9/年)</t>
    </r>
    <r>
      <rPr>
        <sz val="11"/>
        <rFont val="ＭＳ 明朝"/>
        <family val="1"/>
        <charset val="128"/>
      </rPr>
      <t/>
    </r>
    <rPh sb="4" eb="5">
      <t>ネン</t>
    </rPh>
    <phoneticPr fontId="4"/>
  </si>
  <si>
    <r>
      <t>(m</t>
    </r>
    <r>
      <rPr>
        <vertAlign val="superscript"/>
        <sz val="11"/>
        <rFont val="ＭＳ 明朝"/>
        <family val="1"/>
        <charset val="128"/>
      </rPr>
      <t>10/年)</t>
    </r>
    <r>
      <rPr>
        <sz val="11"/>
        <rFont val="ＭＳ 明朝"/>
        <family val="1"/>
        <charset val="128"/>
      </rPr>
      <t/>
    </r>
    <rPh sb="5" eb="6">
      <t>ネン</t>
    </rPh>
    <phoneticPr fontId="4"/>
  </si>
  <si>
    <r>
      <t>(m</t>
    </r>
    <r>
      <rPr>
        <vertAlign val="superscript"/>
        <sz val="11"/>
        <rFont val="ＭＳ 明朝"/>
        <family val="1"/>
        <charset val="128"/>
      </rPr>
      <t>11/年)</t>
    </r>
    <r>
      <rPr>
        <sz val="11"/>
        <rFont val="ＭＳ 明朝"/>
        <family val="1"/>
        <charset val="128"/>
      </rPr>
      <t/>
    </r>
    <rPh sb="5" eb="6">
      <t>ネン</t>
    </rPh>
    <phoneticPr fontId="4"/>
  </si>
  <si>
    <t>中部西</t>
  </si>
  <si>
    <t>浜田</t>
  </si>
  <si>
    <t>橋北</t>
  </si>
  <si>
    <t>海蔵</t>
  </si>
  <si>
    <t>塩浜</t>
  </si>
  <si>
    <t>富田</t>
  </si>
  <si>
    <t>富洲原</t>
  </si>
  <si>
    <t>羽津</t>
  </si>
  <si>
    <t>常磐</t>
  </si>
  <si>
    <t>日永</t>
  </si>
  <si>
    <t>四郷</t>
  </si>
  <si>
    <t>内部</t>
  </si>
  <si>
    <t>小山田</t>
  </si>
  <si>
    <t>河原田</t>
  </si>
  <si>
    <t>川島</t>
  </si>
  <si>
    <t>神前</t>
  </si>
  <si>
    <t>桜</t>
  </si>
  <si>
    <t>県</t>
  </si>
  <si>
    <t>三重</t>
  </si>
  <si>
    <t>大矢知興譲</t>
  </si>
  <si>
    <t>八郷</t>
  </si>
  <si>
    <t>下野</t>
  </si>
  <si>
    <t>保々</t>
  </si>
  <si>
    <t>水沢</t>
  </si>
  <si>
    <t>高花平</t>
  </si>
  <si>
    <t>泊山</t>
  </si>
  <si>
    <t>三重西</t>
  </si>
  <si>
    <t>大谷台</t>
  </si>
  <si>
    <t>桜台</t>
  </si>
  <si>
    <t>三重北</t>
  </si>
  <si>
    <t>八郷西</t>
  </si>
  <si>
    <t>羽津北</t>
  </si>
  <si>
    <t>内部東</t>
  </si>
  <si>
    <t>中央</t>
  </si>
  <si>
    <t>楠</t>
  </si>
  <si>
    <t>中部</t>
  </si>
  <si>
    <t>山手</t>
  </si>
  <si>
    <t>笹川</t>
  </si>
  <si>
    <t>三滝</t>
  </si>
  <si>
    <t>大池</t>
  </si>
  <si>
    <t>朝明</t>
  </si>
  <si>
    <t>西陵</t>
  </si>
  <si>
    <t>西笹川</t>
  </si>
  <si>
    <t>三重平</t>
  </si>
  <si>
    <t>西朝明</t>
  </si>
  <si>
    <t>（様式７－９）</t>
    <rPh sb="1" eb="3">
      <t>ヨウシキ</t>
    </rPh>
    <phoneticPr fontId="4"/>
  </si>
  <si>
    <t>整備業務に係る対価</t>
    <rPh sb="0" eb="2">
      <t>セイビ</t>
    </rPh>
    <rPh sb="2" eb="4">
      <t>ギョウム</t>
    </rPh>
    <rPh sb="5" eb="6">
      <t>カカ</t>
    </rPh>
    <rPh sb="7" eb="9">
      <t>タイカ</t>
    </rPh>
    <phoneticPr fontId="4"/>
  </si>
  <si>
    <t>業務対価の支払予定表</t>
    <rPh sb="0" eb="2">
      <t>ギョウム</t>
    </rPh>
    <rPh sb="2" eb="4">
      <t>タイカ</t>
    </rPh>
    <rPh sb="5" eb="7">
      <t>シハラ</t>
    </rPh>
    <rPh sb="7" eb="10">
      <t>ヨテイヒョウ</t>
    </rPh>
    <phoneticPr fontId="4"/>
  </si>
  <si>
    <t>　うち、整備業務に係る対価一括支払分</t>
    <rPh sb="4" eb="6">
      <t>セイビ</t>
    </rPh>
    <rPh sb="6" eb="8">
      <t>ギョウム</t>
    </rPh>
    <rPh sb="9" eb="10">
      <t>カカ</t>
    </rPh>
    <rPh sb="11" eb="13">
      <t>タイカ</t>
    </rPh>
    <rPh sb="13" eb="15">
      <t>イッカツ</t>
    </rPh>
    <rPh sb="15" eb="17">
      <t>シハラ</t>
    </rPh>
    <rPh sb="17" eb="18">
      <t>ブン</t>
    </rPh>
    <phoneticPr fontId="4"/>
  </si>
  <si>
    <t>　うち、整備業務に係る対価割賦払分</t>
    <rPh sb="4" eb="6">
      <t>セイビ</t>
    </rPh>
    <rPh sb="6" eb="8">
      <t>ギョウム</t>
    </rPh>
    <rPh sb="9" eb="10">
      <t>カカ</t>
    </rPh>
    <rPh sb="11" eb="13">
      <t>タイカ</t>
    </rPh>
    <rPh sb="13" eb="15">
      <t>カップ</t>
    </rPh>
    <rPh sb="15" eb="16">
      <t>バラ</t>
    </rPh>
    <rPh sb="16" eb="17">
      <t>ブン</t>
    </rPh>
    <phoneticPr fontId="4"/>
  </si>
  <si>
    <t>維持管理業務に係る対価</t>
    <rPh sb="0" eb="2">
      <t>イジ</t>
    </rPh>
    <rPh sb="2" eb="4">
      <t>カンリ</t>
    </rPh>
    <rPh sb="4" eb="6">
      <t>ギョウム</t>
    </rPh>
    <rPh sb="7" eb="8">
      <t>カカ</t>
    </rPh>
    <rPh sb="9" eb="11">
      <t>タイカ</t>
    </rPh>
    <phoneticPr fontId="4"/>
  </si>
  <si>
    <t>※  整備業務に係る対価の一括支払金の支払時期</t>
    <rPh sb="3" eb="5">
      <t>セイビ</t>
    </rPh>
    <rPh sb="5" eb="7">
      <t>ギョウム</t>
    </rPh>
    <rPh sb="8" eb="9">
      <t>カカ</t>
    </rPh>
    <rPh sb="10" eb="12">
      <t>タイカ</t>
    </rPh>
    <rPh sb="13" eb="15">
      <t>イッカツ</t>
    </rPh>
    <rPh sb="15" eb="17">
      <t>シハライ</t>
    </rPh>
    <rPh sb="17" eb="18">
      <t>キン</t>
    </rPh>
    <rPh sb="19" eb="21">
      <t>シハライ</t>
    </rPh>
    <rPh sb="21" eb="23">
      <t>ジキ</t>
    </rPh>
    <phoneticPr fontId="20"/>
  </si>
  <si>
    <t>業務対価</t>
    <rPh sb="0" eb="2">
      <t>ギョウム</t>
    </rPh>
    <rPh sb="2" eb="4">
      <t>タイカ</t>
    </rPh>
    <phoneticPr fontId="4"/>
  </si>
  <si>
    <t>　うち、維持管理業務に係る対価</t>
    <rPh sb="4" eb="6">
      <t>イジ</t>
    </rPh>
    <rPh sb="6" eb="8">
      <t>カンリ</t>
    </rPh>
    <rPh sb="8" eb="10">
      <t>ギョウム</t>
    </rPh>
    <rPh sb="11" eb="12">
      <t>カカ</t>
    </rPh>
    <rPh sb="13" eb="15">
      <t>タイカ</t>
    </rPh>
    <phoneticPr fontId="4"/>
  </si>
  <si>
    <t>3.3.</t>
    <phoneticPr fontId="4"/>
  </si>
  <si>
    <t>「入札説明書　6頁　3.3.　（2）　ア」の内容についての質問事項がある場合には、左記のように記入してください。</t>
    <rPh sb="1" eb="6">
      <t>ニュウサツセツメイショ</t>
    </rPh>
    <rPh sb="8" eb="9">
      <t>ページ</t>
    </rPh>
    <rPh sb="22" eb="24">
      <t>ナイヨウ</t>
    </rPh>
    <rPh sb="29" eb="31">
      <t>シツモン</t>
    </rPh>
    <rPh sb="31" eb="33">
      <t>ジコウ</t>
    </rPh>
    <rPh sb="36" eb="38">
      <t>バアイ</t>
    </rPh>
    <rPh sb="41" eb="42">
      <t>ヒダリ</t>
    </rPh>
    <rPh sb="42" eb="43">
      <t>キ</t>
    </rPh>
    <rPh sb="47" eb="49">
      <t>キニュウ</t>
    </rPh>
    <phoneticPr fontId="4"/>
  </si>
  <si>
    <t>2.3.1.（1）ウ</t>
    <phoneticPr fontId="4"/>
  </si>
  <si>
    <t>2.3.2.（1）エ</t>
    <phoneticPr fontId="4"/>
  </si>
  <si>
    <t>2.3.2.（1）オ</t>
    <phoneticPr fontId="4"/>
  </si>
  <si>
    <t>3.3.2.（2）ク</t>
    <phoneticPr fontId="4"/>
  </si>
  <si>
    <t>7.1.コ</t>
    <phoneticPr fontId="4"/>
  </si>
  <si>
    <t>7.2.2.ス</t>
    <phoneticPr fontId="4"/>
  </si>
  <si>
    <t>7.2.3.キ</t>
    <phoneticPr fontId="4"/>
  </si>
  <si>
    <t>7.3.3.ア</t>
    <phoneticPr fontId="4"/>
  </si>
  <si>
    <t>8.1.4.ア</t>
    <phoneticPr fontId="4"/>
  </si>
  <si>
    <t>8.1.4.エ</t>
    <phoneticPr fontId="4"/>
  </si>
  <si>
    <t>8.1.4.オ</t>
    <phoneticPr fontId="4"/>
  </si>
  <si>
    <t>工事監理業務に係る計画書等</t>
    <rPh sb="0" eb="2">
      <t>コウジ</t>
    </rPh>
    <rPh sb="2" eb="4">
      <t>カンリ</t>
    </rPh>
    <rPh sb="4" eb="6">
      <t>ギョウム</t>
    </rPh>
    <rPh sb="9" eb="12">
      <t>ケイカクショ</t>
    </rPh>
    <phoneticPr fontId="4"/>
  </si>
  <si>
    <t>維持管理業務に係る報告書等</t>
  </si>
  <si>
    <t>維持管理業務に係る計画書等</t>
    <rPh sb="9" eb="12">
      <t>ケイカクショ</t>
    </rPh>
    <phoneticPr fontId="4"/>
  </si>
  <si>
    <t>8.1.6.ア</t>
    <phoneticPr fontId="4"/>
  </si>
  <si>
    <t>報告書</t>
    <rPh sb="0" eb="3">
      <t>ホウコクショ</t>
    </rPh>
    <phoneticPr fontId="4"/>
  </si>
  <si>
    <t>設計業務に係る報告書等</t>
    <rPh sb="7" eb="9">
      <t>ホウコク</t>
    </rPh>
    <phoneticPr fontId="4"/>
  </si>
  <si>
    <t>8.2.1.ア</t>
    <phoneticPr fontId="4"/>
  </si>
  <si>
    <t>8.2.1.イ</t>
    <phoneticPr fontId="4"/>
  </si>
  <si>
    <t>施工業務に係る報告書等</t>
    <rPh sb="7" eb="10">
      <t>ホウコクショ</t>
    </rPh>
    <phoneticPr fontId="4"/>
  </si>
  <si>
    <t>8.2.2.イ</t>
    <phoneticPr fontId="4"/>
  </si>
  <si>
    <t>8.2.2.ウ</t>
    <phoneticPr fontId="4"/>
  </si>
  <si>
    <t>8.2.2.カ</t>
    <phoneticPr fontId="4"/>
  </si>
  <si>
    <t>8.2.2.キ</t>
    <phoneticPr fontId="4"/>
  </si>
  <si>
    <t>8.2.2.ク</t>
    <phoneticPr fontId="4"/>
  </si>
  <si>
    <t>8.2.2.ケ</t>
    <phoneticPr fontId="4"/>
  </si>
  <si>
    <t>工事監理業務に係る報告書等</t>
    <phoneticPr fontId="4"/>
  </si>
  <si>
    <t>8.2.3.ア</t>
    <phoneticPr fontId="4"/>
  </si>
  <si>
    <t>8.2.4.ア</t>
    <phoneticPr fontId="4"/>
  </si>
  <si>
    <t>8.2.4.イ</t>
    <phoneticPr fontId="4"/>
  </si>
  <si>
    <t>8.2.4.エ</t>
    <phoneticPr fontId="4"/>
  </si>
  <si>
    <t>8.2.4.カ</t>
    <phoneticPr fontId="4"/>
  </si>
  <si>
    <t>7.2.1.チ</t>
    <phoneticPr fontId="4"/>
  </si>
  <si>
    <t>空調最大
電流値(A)②</t>
    <rPh sb="0" eb="2">
      <t>クウチョウ</t>
    </rPh>
    <rPh sb="2" eb="4">
      <t>サイダイ</t>
    </rPh>
    <rPh sb="5" eb="7">
      <t>デンリュウ</t>
    </rPh>
    <rPh sb="7" eb="8">
      <t>チ</t>
    </rPh>
    <phoneticPr fontId="4"/>
  </si>
  <si>
    <t>空調最大
電流値(A)④</t>
    <rPh sb="0" eb="2">
      <t>クウチョウ</t>
    </rPh>
    <rPh sb="2" eb="4">
      <t>サイダイ</t>
    </rPh>
    <rPh sb="5" eb="7">
      <t>デンリュウ</t>
    </rPh>
    <rPh sb="7" eb="8">
      <t>チ</t>
    </rPh>
    <phoneticPr fontId="4"/>
  </si>
  <si>
    <t>④/③
(％)</t>
    <phoneticPr fontId="4"/>
  </si>
  <si>
    <t>＋</t>
    <phoneticPr fontId="4"/>
  </si>
  <si>
    <t>(</t>
    <phoneticPr fontId="4"/>
  </si>
  <si>
    <t>)</t>
    <phoneticPr fontId="4"/>
  </si>
  <si>
    <t>×</t>
    <phoneticPr fontId="4"/>
  </si>
  <si>
    <t>51～100</t>
    <phoneticPr fontId="4"/>
  </si>
  <si>
    <t>都市ガス</t>
    <rPh sb="0" eb="2">
      <t>トシ</t>
    </rPh>
    <phoneticPr fontId="4"/>
  </si>
  <si>
    <t>LPG</t>
    <phoneticPr fontId="4"/>
  </si>
  <si>
    <t>熱量換算</t>
    <rPh sb="0" eb="2">
      <t>ネツリョウ</t>
    </rPh>
    <rPh sb="2" eb="4">
      <t>カンザン</t>
    </rPh>
    <phoneticPr fontId="4"/>
  </si>
  <si>
    <t>原油換算</t>
    <rPh sb="0" eb="2">
      <t>ゲンユ</t>
    </rPh>
    <rPh sb="2" eb="4">
      <t>カンザン</t>
    </rPh>
    <phoneticPr fontId="4"/>
  </si>
  <si>
    <t>L</t>
    <phoneticPr fontId="4"/>
  </si>
  <si>
    <t>冬季</t>
    <rPh sb="0" eb="2">
      <t>トウキ</t>
    </rPh>
    <phoneticPr fontId="4"/>
  </si>
  <si>
    <t>8月</t>
    <rPh sb="1" eb="2">
      <t>ガツ</t>
    </rPh>
    <phoneticPr fontId="4"/>
  </si>
  <si>
    <t>9月</t>
    <rPh sb="1" eb="2">
      <t>ガツ</t>
    </rPh>
    <phoneticPr fontId="4"/>
  </si>
  <si>
    <t>10月</t>
    <rPh sb="2" eb="3">
      <t>ガツ</t>
    </rPh>
    <phoneticPr fontId="4"/>
  </si>
  <si>
    <t>2月</t>
    <rPh sb="1" eb="2">
      <t>ガツ</t>
    </rPh>
    <phoneticPr fontId="4"/>
  </si>
  <si>
    <t>12月</t>
    <rPh sb="2" eb="3">
      <t>ガツ</t>
    </rPh>
    <phoneticPr fontId="4"/>
  </si>
  <si>
    <t>1月</t>
    <rPh sb="1" eb="2">
      <t>ガツ</t>
    </rPh>
    <phoneticPr fontId="4"/>
  </si>
  <si>
    <t>3月</t>
    <rPh sb="1" eb="2">
      <t>ガツ</t>
    </rPh>
    <phoneticPr fontId="4"/>
  </si>
  <si>
    <t>4月</t>
    <rPh sb="1" eb="2">
      <t>ガツ</t>
    </rPh>
    <phoneticPr fontId="4"/>
  </si>
  <si>
    <t>月間水光熱費の算定</t>
    <rPh sb="0" eb="2">
      <t>ゲッカン</t>
    </rPh>
    <rPh sb="2" eb="3">
      <t>スイ</t>
    </rPh>
    <rPh sb="3" eb="6">
      <t>コウネツヒ</t>
    </rPh>
    <rPh sb="7" eb="9">
      <t>サンテイ</t>
    </rPh>
    <phoneticPr fontId="4"/>
  </si>
  <si>
    <t>令和　　年　　月　　日</t>
    <rPh sb="0" eb="2">
      <t>レイワ</t>
    </rPh>
    <phoneticPr fontId="4"/>
  </si>
  <si>
    <t>令和（年度）</t>
    <rPh sb="0" eb="2">
      <t>レイワ</t>
    </rPh>
    <rPh sb="3" eb="5">
      <t>ネンド</t>
    </rPh>
    <phoneticPr fontId="4"/>
  </si>
  <si>
    <t>※「DSCR　事業期間平均」は、1年目（2023年度）から13年目（2035年度）までの平均としてください。</t>
    <rPh sb="7" eb="9">
      <t>ジギョウ</t>
    </rPh>
    <rPh sb="9" eb="11">
      <t>キカン</t>
    </rPh>
    <rPh sb="11" eb="13">
      <t>ヘイキン</t>
    </rPh>
    <rPh sb="17" eb="19">
      <t>ネンメ</t>
    </rPh>
    <rPh sb="24" eb="25">
      <t>ネン</t>
    </rPh>
    <rPh sb="25" eb="26">
      <t>ド</t>
    </rPh>
    <rPh sb="31" eb="33">
      <t>ネンメ</t>
    </rPh>
    <rPh sb="38" eb="39">
      <t>ネン</t>
    </rPh>
    <rPh sb="39" eb="40">
      <t>ド</t>
    </rPh>
    <rPh sb="44" eb="46">
      <t>ヘイキン</t>
    </rPh>
    <phoneticPr fontId="4"/>
  </si>
  <si>
    <t>金額は、消費税及び地方消費税相当額（10％）を加えた額を記入すること。</t>
    <phoneticPr fontId="20"/>
  </si>
  <si>
    <t>2023年</t>
    <phoneticPr fontId="4"/>
  </si>
  <si>
    <t>2024年</t>
    <phoneticPr fontId="4"/>
  </si>
  <si>
    <t>2025年</t>
    <phoneticPr fontId="4"/>
  </si>
  <si>
    <t>2025年</t>
    <phoneticPr fontId="4"/>
  </si>
  <si>
    <t>2026年</t>
    <phoneticPr fontId="4"/>
  </si>
  <si>
    <t>2027年</t>
    <phoneticPr fontId="4"/>
  </si>
  <si>
    <t>2028年</t>
    <phoneticPr fontId="4"/>
  </si>
  <si>
    <t>2029年</t>
    <phoneticPr fontId="4"/>
  </si>
  <si>
    <t>2030年</t>
    <phoneticPr fontId="4"/>
  </si>
  <si>
    <t>2031年</t>
    <phoneticPr fontId="4"/>
  </si>
  <si>
    <t>2032年</t>
    <phoneticPr fontId="4"/>
  </si>
  <si>
    <t>2033年</t>
    <phoneticPr fontId="4"/>
  </si>
  <si>
    <t>2034年</t>
    <phoneticPr fontId="4"/>
  </si>
  <si>
    <t>2035年</t>
    <phoneticPr fontId="4"/>
  </si>
  <si>
    <t>2036年</t>
    <phoneticPr fontId="4"/>
  </si>
  <si>
    <t xml:space="preserve"> 「学校給食室・保健室等空調設備整備事業」に関する入札説明書等について、次のとおり質問事項がありますので提出します。</t>
    <rPh sb="22" eb="23">
      <t>カン</t>
    </rPh>
    <rPh sb="25" eb="30">
      <t>ニュウサツセツメイショ</t>
    </rPh>
    <rPh sb="30" eb="31">
      <t>トウ</t>
    </rPh>
    <rPh sb="41" eb="43">
      <t>シツモン</t>
    </rPh>
    <rPh sb="43" eb="45">
      <t>ジコウ</t>
    </rPh>
    <phoneticPr fontId="4"/>
  </si>
  <si>
    <t>2.3.1.（1）オ</t>
    <phoneticPr fontId="4"/>
  </si>
  <si>
    <t>3.3.1.（1）サ</t>
  </si>
  <si>
    <t>3.3.1.（1）ス</t>
    <phoneticPr fontId="4"/>
  </si>
  <si>
    <t>3.3.1.（4）ク</t>
    <phoneticPr fontId="4"/>
  </si>
  <si>
    <t>3.3.1.（4）ケ</t>
    <phoneticPr fontId="4"/>
  </si>
  <si>
    <t xml:space="preserve">4.3.1.（1）オ </t>
    <phoneticPr fontId="4"/>
  </si>
  <si>
    <t>新設対象部分の維持管理業務</t>
    <rPh sb="0" eb="2">
      <t>シンセツ</t>
    </rPh>
    <rPh sb="2" eb="4">
      <t>タイショウ</t>
    </rPh>
    <rPh sb="4" eb="6">
      <t>ブブン</t>
    </rPh>
    <phoneticPr fontId="4"/>
  </si>
  <si>
    <t>更新対象部分の維持管理業務</t>
    <rPh sb="0" eb="2">
      <t>コウシン</t>
    </rPh>
    <rPh sb="2" eb="4">
      <t>タイショウ</t>
    </rPh>
    <rPh sb="4" eb="6">
      <t>ブブン</t>
    </rPh>
    <phoneticPr fontId="4"/>
  </si>
  <si>
    <t>保守対象部分の維持管理業務</t>
    <rPh sb="0" eb="2">
      <t>ホシュ</t>
    </rPh>
    <rPh sb="2" eb="4">
      <t>タイショウ</t>
    </rPh>
    <rPh sb="4" eb="6">
      <t>ブブン</t>
    </rPh>
    <phoneticPr fontId="4"/>
  </si>
  <si>
    <t>5.3.2.（1）ア</t>
    <phoneticPr fontId="4"/>
  </si>
  <si>
    <t>5.3.2.（1）オ</t>
  </si>
  <si>
    <t>5.3.2.（1）カ</t>
  </si>
  <si>
    <t>5.3.2.（3）ア</t>
  </si>
  <si>
    <t>5.3.2.（3）イ</t>
  </si>
  <si>
    <t>5.3.2.（3）ウ</t>
  </si>
  <si>
    <t>5.3.2.（4）ア</t>
  </si>
  <si>
    <t>5.3.2.（4）イ</t>
  </si>
  <si>
    <t>5.3.2.（4）ウ</t>
  </si>
  <si>
    <t>5.3.2.（4）エ</t>
  </si>
  <si>
    <t>5.3.2.（5）ア</t>
  </si>
  <si>
    <t>5.3.2.（5）イ</t>
  </si>
  <si>
    <t>5.3.2.（5）ウ</t>
  </si>
  <si>
    <t>5.3.2.（5）エ</t>
  </si>
  <si>
    <t>5.3.2.（5）オ</t>
  </si>
  <si>
    <t>5.3.2.（6）ア</t>
  </si>
  <si>
    <t>5.3.2.（6）イ</t>
  </si>
  <si>
    <t>5.3.2.（6）ウ</t>
  </si>
  <si>
    <t>5.3.2.（1）イ</t>
    <phoneticPr fontId="4"/>
  </si>
  <si>
    <t>5.3.2.（1）ウ</t>
    <phoneticPr fontId="4"/>
  </si>
  <si>
    <t>5.3.2.（1）エ</t>
    <phoneticPr fontId="4"/>
  </si>
  <si>
    <t>5.3.3.（1）ア</t>
  </si>
  <si>
    <t>5.3.3.（1）イ</t>
  </si>
  <si>
    <t>5.3.3.（1）ウ</t>
  </si>
  <si>
    <t>5.3.3.（1）エ</t>
  </si>
  <si>
    <t>5.3.3.（3）ア</t>
    <phoneticPr fontId="4"/>
  </si>
  <si>
    <t>5.3.3.（3）エ</t>
    <phoneticPr fontId="4"/>
  </si>
  <si>
    <t>5.3.3.（4）イ</t>
    <phoneticPr fontId="4"/>
  </si>
  <si>
    <t>5.3.4.（1）</t>
    <phoneticPr fontId="4"/>
  </si>
  <si>
    <t>5.3.4.（2）</t>
    <phoneticPr fontId="4"/>
  </si>
  <si>
    <t>5.3.4.（3）</t>
    <phoneticPr fontId="4"/>
  </si>
  <si>
    <t>6.ウ</t>
    <phoneticPr fontId="4"/>
  </si>
  <si>
    <t>6.エ</t>
    <phoneticPr fontId="4"/>
  </si>
  <si>
    <t>7.2.3.ケ</t>
    <phoneticPr fontId="4"/>
  </si>
  <si>
    <t>屋根断熱改修</t>
    <rPh sb="0" eb="6">
      <t>ヤネダンネツカイシュウ</t>
    </rPh>
    <phoneticPr fontId="4"/>
  </si>
  <si>
    <t>7.6.ア</t>
    <phoneticPr fontId="4"/>
  </si>
  <si>
    <t>7.6.イ</t>
    <phoneticPr fontId="4"/>
  </si>
  <si>
    <t>7.6.ウ</t>
    <phoneticPr fontId="4"/>
  </si>
  <si>
    <t>8.1.3.イ</t>
    <phoneticPr fontId="4"/>
  </si>
  <si>
    <t>8.2.1.ウ</t>
    <phoneticPr fontId="4"/>
  </si>
  <si>
    <t>8.2.3.イ</t>
    <phoneticPr fontId="4"/>
  </si>
  <si>
    <t>中学校</t>
    <phoneticPr fontId="20"/>
  </si>
  <si>
    <t>ガス</t>
    <phoneticPr fontId="4"/>
  </si>
  <si>
    <t>ガス</t>
    <phoneticPr fontId="4"/>
  </si>
  <si>
    <t>ガス</t>
    <phoneticPr fontId="4"/>
  </si>
  <si>
    <t>ガス</t>
    <phoneticPr fontId="4"/>
  </si>
  <si>
    <t>笹川</t>
    <phoneticPr fontId="4"/>
  </si>
  <si>
    <t>常磐西</t>
    <rPh sb="2" eb="3">
      <t>ニシ</t>
    </rPh>
    <phoneticPr fontId="4"/>
  </si>
  <si>
    <t>LPG</t>
    <phoneticPr fontId="20"/>
  </si>
  <si>
    <t>（kW）</t>
    <phoneticPr fontId="4"/>
  </si>
  <si>
    <t>（Φ）</t>
    <phoneticPr fontId="4"/>
  </si>
  <si>
    <t>（V）</t>
    <phoneticPr fontId="4"/>
  </si>
  <si>
    <t>（kWh）</t>
    <phoneticPr fontId="4"/>
  </si>
  <si>
    <t>（kW）</t>
    <phoneticPr fontId="4"/>
  </si>
  <si>
    <t>（㎥）</t>
    <phoneticPr fontId="4"/>
  </si>
  <si>
    <t>（㎥）</t>
    <phoneticPr fontId="4"/>
  </si>
  <si>
    <t>A1a</t>
  </si>
  <si>
    <t>C1a</t>
  </si>
  <si>
    <t>室外機
室用途別
按分値</t>
    <rPh sb="0" eb="3">
      <t>シツガイキ</t>
    </rPh>
    <rPh sb="4" eb="5">
      <t>シツ</t>
    </rPh>
    <rPh sb="5" eb="7">
      <t>ヨウト</t>
    </rPh>
    <rPh sb="7" eb="8">
      <t>ベツ</t>
    </rPh>
    <rPh sb="9" eb="11">
      <t>アンブン</t>
    </rPh>
    <rPh sb="11" eb="12">
      <t>アタイ</t>
    </rPh>
    <phoneticPr fontId="4"/>
  </si>
  <si>
    <t>A1-1</t>
  </si>
  <si>
    <t>校長室</t>
  </si>
  <si>
    <t>A1-2</t>
  </si>
  <si>
    <t>職員室</t>
  </si>
  <si>
    <t>A1-3</t>
  </si>
  <si>
    <t>相談室</t>
    <rPh sb="0" eb="3">
      <t>ソウダンシツ</t>
    </rPh>
    <phoneticPr fontId="4"/>
  </si>
  <si>
    <t>室内機
室用途別
按分値</t>
    <rPh sb="0" eb="3">
      <t>シツナイキ</t>
    </rPh>
    <rPh sb="4" eb="5">
      <t>シツ</t>
    </rPh>
    <rPh sb="5" eb="7">
      <t>ヨウト</t>
    </rPh>
    <rPh sb="7" eb="8">
      <t>ベツ</t>
    </rPh>
    <rPh sb="9" eb="11">
      <t>アンブン</t>
    </rPh>
    <rPh sb="11" eb="12">
      <t>アタイ</t>
    </rPh>
    <phoneticPr fontId="4"/>
  </si>
  <si>
    <t>その他
室用途別
按分値</t>
    <rPh sb="2" eb="3">
      <t>タ</t>
    </rPh>
    <rPh sb="4" eb="5">
      <t>シツ</t>
    </rPh>
    <rPh sb="5" eb="7">
      <t>ヨウト</t>
    </rPh>
    <rPh sb="7" eb="8">
      <t>ベツ</t>
    </rPh>
    <rPh sb="9" eb="11">
      <t>アンブン</t>
    </rPh>
    <rPh sb="11" eb="12">
      <t>アタイ</t>
    </rPh>
    <phoneticPr fontId="4"/>
  </si>
  <si>
    <t>空調機設置対象室と室用途番号対応表</t>
    <rPh sb="0" eb="3">
      <t>クウチョウキ</t>
    </rPh>
    <rPh sb="3" eb="5">
      <t>セッチ</t>
    </rPh>
    <rPh sb="5" eb="7">
      <t>タイショウ</t>
    </rPh>
    <rPh sb="7" eb="8">
      <t>シツ</t>
    </rPh>
    <rPh sb="9" eb="10">
      <t>シツ</t>
    </rPh>
    <rPh sb="10" eb="12">
      <t>ヨウト</t>
    </rPh>
    <rPh sb="12" eb="14">
      <t>バンゴウ</t>
    </rPh>
    <rPh sb="14" eb="16">
      <t>タイオウ</t>
    </rPh>
    <rPh sb="16" eb="17">
      <t>ヒョウ</t>
    </rPh>
    <phoneticPr fontId="4"/>
  </si>
  <si>
    <t>要求水準書記載の室用途分類と用途別番号（参考）</t>
    <rPh sb="0" eb="2">
      <t>ヨウキュウ</t>
    </rPh>
    <rPh sb="2" eb="4">
      <t>スイジュン</t>
    </rPh>
    <rPh sb="4" eb="5">
      <t>ショ</t>
    </rPh>
    <rPh sb="5" eb="7">
      <t>キサイ</t>
    </rPh>
    <rPh sb="8" eb="9">
      <t>シツ</t>
    </rPh>
    <rPh sb="9" eb="11">
      <t>ヨウト</t>
    </rPh>
    <rPh sb="11" eb="13">
      <t>ブンルイ</t>
    </rPh>
    <rPh sb="14" eb="16">
      <t>ヨウト</t>
    </rPh>
    <rPh sb="16" eb="17">
      <t>ベツ</t>
    </rPh>
    <rPh sb="17" eb="19">
      <t>バンゴウ</t>
    </rPh>
    <rPh sb="20" eb="22">
      <t>サンコウ</t>
    </rPh>
    <phoneticPr fontId="4"/>
  </si>
  <si>
    <t>学校名称</t>
    <rPh sb="0" eb="2">
      <t>ガッコウ</t>
    </rPh>
    <rPh sb="2" eb="4">
      <t>メイショウ</t>
    </rPh>
    <phoneticPr fontId="4"/>
  </si>
  <si>
    <t>対象室</t>
    <rPh sb="0" eb="2">
      <t>タイショウ</t>
    </rPh>
    <rPh sb="2" eb="3">
      <t>シツ</t>
    </rPh>
    <phoneticPr fontId="4"/>
  </si>
  <si>
    <t>各室に対応した下記の室用途番号を上表の入力欄に記入して下さい</t>
    <rPh sb="0" eb="1">
      <t>カク</t>
    </rPh>
    <rPh sb="1" eb="2">
      <t>シツ</t>
    </rPh>
    <rPh sb="3" eb="5">
      <t>タイオウ</t>
    </rPh>
    <rPh sb="7" eb="9">
      <t>カキ</t>
    </rPh>
    <rPh sb="10" eb="11">
      <t>シツ</t>
    </rPh>
    <rPh sb="11" eb="13">
      <t>ヨウト</t>
    </rPh>
    <rPh sb="13" eb="15">
      <t>バンゴウ</t>
    </rPh>
    <rPh sb="16" eb="17">
      <t>ウエ</t>
    </rPh>
    <rPh sb="17" eb="18">
      <t>ヒョウ</t>
    </rPh>
    <rPh sb="19" eb="21">
      <t>ニュウリョク</t>
    </rPh>
    <rPh sb="21" eb="22">
      <t>ラン</t>
    </rPh>
    <rPh sb="23" eb="25">
      <t>キニュウ</t>
    </rPh>
    <rPh sb="27" eb="28">
      <t>クダ</t>
    </rPh>
    <phoneticPr fontId="4"/>
  </si>
  <si>
    <t>要求水準書記載の室用途</t>
    <rPh sb="0" eb="2">
      <t>ヨウキュウ</t>
    </rPh>
    <rPh sb="2" eb="4">
      <t>スイジュン</t>
    </rPh>
    <rPh sb="4" eb="5">
      <t>ショ</t>
    </rPh>
    <rPh sb="5" eb="7">
      <t>キサイ</t>
    </rPh>
    <rPh sb="8" eb="9">
      <t>シツ</t>
    </rPh>
    <rPh sb="9" eb="11">
      <t>ヨウト</t>
    </rPh>
    <phoneticPr fontId="4"/>
  </si>
  <si>
    <t>67.5㎡の室、相談室、その他居室（授業想定）</t>
  </si>
  <si>
    <t>職員室、校長室、保健室、会議室、その他居室（職員用）</t>
  </si>
  <si>
    <t>洗浄室</t>
  </si>
  <si>
    <t>調理室、ワゴンルーム、下処理室、配膳室（中学）</t>
  </si>
  <si>
    <t>休憩室</t>
  </si>
  <si>
    <t>集計対象室用途</t>
    <rPh sb="0" eb="2">
      <t>シュウケイ</t>
    </rPh>
    <rPh sb="2" eb="4">
      <t>タイショウ</t>
    </rPh>
    <rPh sb="4" eb="5">
      <t>シツ</t>
    </rPh>
    <rPh sb="5" eb="7">
      <t>ヨウト</t>
    </rPh>
    <phoneticPr fontId="4"/>
  </si>
  <si>
    <t>（様式11－６）</t>
    <phoneticPr fontId="4"/>
  </si>
  <si>
    <t>（室用途別集計表）</t>
    <rPh sb="1" eb="2">
      <t>シツ</t>
    </rPh>
    <rPh sb="2" eb="4">
      <t>ヨウト</t>
    </rPh>
    <rPh sb="4" eb="5">
      <t>ベツ</t>
    </rPh>
    <rPh sb="5" eb="7">
      <t>シュウケイ</t>
    </rPh>
    <rPh sb="7" eb="8">
      <t>ヒョウ</t>
    </rPh>
    <phoneticPr fontId="4"/>
  </si>
  <si>
    <t>中間期</t>
    <rPh sb="0" eb="3">
      <t>チュウカンキ</t>
    </rPh>
    <phoneticPr fontId="4"/>
  </si>
  <si>
    <t>-</t>
    <phoneticPr fontId="4"/>
  </si>
  <si>
    <t>-</t>
    <phoneticPr fontId="4"/>
  </si>
  <si>
    <t>-</t>
    <phoneticPr fontId="4"/>
  </si>
  <si>
    <t>-</t>
    <phoneticPr fontId="4"/>
  </si>
  <si>
    <t>-</t>
    <phoneticPr fontId="4"/>
  </si>
  <si>
    <t>kW×</t>
    <phoneticPr fontId="4"/>
  </si>
  <si>
    <t>kg-CO2/kWh</t>
    <phoneticPr fontId="4"/>
  </si>
  <si>
    <t>（</t>
    <phoneticPr fontId="20"/>
  </si>
  <si>
    <t>＋</t>
    <phoneticPr fontId="20"/>
  </si>
  <si>
    <t>）</t>
    <phoneticPr fontId="20"/>
  </si>
  <si>
    <t>kWh</t>
    <phoneticPr fontId="4"/>
  </si>
  <si>
    <t>(</t>
    <phoneticPr fontId="4"/>
  </si>
  <si>
    <t>kg-CO2/㎥</t>
    <phoneticPr fontId="4"/>
  </si>
  <si>
    <t>(</t>
    <phoneticPr fontId="4"/>
  </si>
  <si>
    <t>＋</t>
    <phoneticPr fontId="4"/>
  </si>
  <si>
    <t>)</t>
    <phoneticPr fontId="4"/>
  </si>
  <si>
    <t>×</t>
    <phoneticPr fontId="4"/>
  </si>
  <si>
    <t>㎥</t>
    <phoneticPr fontId="4"/>
  </si>
  <si>
    <t>ＬＰＧ</t>
    <phoneticPr fontId="4"/>
  </si>
  <si>
    <t>kg-CO2/㎥</t>
    <phoneticPr fontId="4"/>
  </si>
  <si>
    <t>㎥</t>
    <phoneticPr fontId="4"/>
  </si>
  <si>
    <t>kW×</t>
    <phoneticPr fontId="4"/>
  </si>
  <si>
    <t>）</t>
    <phoneticPr fontId="20"/>
  </si>
  <si>
    <t>＋</t>
    <phoneticPr fontId="4"/>
  </si>
  <si>
    <t>)</t>
    <phoneticPr fontId="4"/>
  </si>
  <si>
    <t>×</t>
    <phoneticPr fontId="4"/>
  </si>
  <si>
    <t>㎥</t>
    <phoneticPr fontId="4"/>
  </si>
  <si>
    <t>ＬＰＧ</t>
    <phoneticPr fontId="4"/>
  </si>
  <si>
    <t>ＬＰＧ</t>
    <phoneticPr fontId="4"/>
  </si>
  <si>
    <t>kg-CO2/㎥</t>
    <phoneticPr fontId="4"/>
  </si>
  <si>
    <t>kW×</t>
    <phoneticPr fontId="4"/>
  </si>
  <si>
    <t>kg-CO2/kWh</t>
    <phoneticPr fontId="4"/>
  </si>
  <si>
    <t>（</t>
    <phoneticPr fontId="20"/>
  </si>
  <si>
    <t>＋</t>
    <phoneticPr fontId="20"/>
  </si>
  <si>
    <t>＋</t>
    <phoneticPr fontId="20"/>
  </si>
  <si>
    <t>kWh</t>
    <phoneticPr fontId="4"/>
  </si>
  <si>
    <t>(</t>
    <phoneticPr fontId="4"/>
  </si>
  <si>
    <t>)</t>
    <phoneticPr fontId="4"/>
  </si>
  <si>
    <t>ＬＰＧ</t>
    <phoneticPr fontId="4"/>
  </si>
  <si>
    <t>kg-CO2/㎥</t>
    <phoneticPr fontId="4"/>
  </si>
  <si>
    <t>）</t>
    <phoneticPr fontId="20"/>
  </si>
  <si>
    <t>kWh</t>
    <phoneticPr fontId="4"/>
  </si>
  <si>
    <t>kg-CO2/㎥</t>
    <phoneticPr fontId="4"/>
  </si>
  <si>
    <t>＋</t>
    <phoneticPr fontId="4"/>
  </si>
  <si>
    <t>×</t>
    <phoneticPr fontId="4"/>
  </si>
  <si>
    <t>㎥</t>
    <phoneticPr fontId="4"/>
  </si>
  <si>
    <t>ＬＰＧ</t>
    <phoneticPr fontId="4"/>
  </si>
  <si>
    <t>その他季</t>
    <phoneticPr fontId="4"/>
  </si>
  <si>
    <t>（</t>
    <phoneticPr fontId="20"/>
  </si>
  <si>
    <t>＋</t>
    <phoneticPr fontId="20"/>
  </si>
  <si>
    <t>kWh</t>
    <phoneticPr fontId="4"/>
  </si>
  <si>
    <t>×</t>
    <phoneticPr fontId="4"/>
  </si>
  <si>
    <t>kg-CO2/kWh</t>
    <phoneticPr fontId="4"/>
  </si>
  <si>
    <t>暖房期間</t>
    <phoneticPr fontId="4"/>
  </si>
  <si>
    <t>その他季</t>
    <phoneticPr fontId="4"/>
  </si>
  <si>
    <t>暖房期間</t>
    <phoneticPr fontId="4"/>
  </si>
  <si>
    <t>(</t>
    <phoneticPr fontId="4"/>
  </si>
  <si>
    <t>)</t>
    <phoneticPr fontId="4"/>
  </si>
  <si>
    <t>×</t>
    <phoneticPr fontId="4"/>
  </si>
  <si>
    <t>㎥</t>
    <phoneticPr fontId="4"/>
  </si>
  <si>
    <t>その他季</t>
    <phoneticPr fontId="4"/>
  </si>
  <si>
    <t>kWh</t>
    <phoneticPr fontId="4"/>
  </si>
  <si>
    <t>暖房期間</t>
    <phoneticPr fontId="4"/>
  </si>
  <si>
    <t>その他季</t>
    <phoneticPr fontId="4"/>
  </si>
  <si>
    <t>）</t>
    <phoneticPr fontId="20"/>
  </si>
  <si>
    <t>（</t>
    <phoneticPr fontId="20"/>
  </si>
  <si>
    <t>＋</t>
    <phoneticPr fontId="4"/>
  </si>
  <si>
    <t>年間水光熱費の算定</t>
    <phoneticPr fontId="4"/>
  </si>
  <si>
    <t>-</t>
    <phoneticPr fontId="4"/>
  </si>
  <si>
    <t>合計（参考値）</t>
    <rPh sb="0" eb="2">
      <t>ゴウケイ</t>
    </rPh>
    <rPh sb="3" eb="5">
      <t>サンコウ</t>
    </rPh>
    <rPh sb="5" eb="6">
      <t>チ</t>
    </rPh>
    <phoneticPr fontId="4"/>
  </si>
  <si>
    <t>※1 このシートは、様式11-5とリンクしています。学校毎に様式11-5と様式11-6を必ずセットで利用してください。</t>
    <rPh sb="10" eb="12">
      <t>ヨウシキ</t>
    </rPh>
    <rPh sb="26" eb="28">
      <t>ガッコウ</t>
    </rPh>
    <rPh sb="28" eb="29">
      <t>ゴト</t>
    </rPh>
    <rPh sb="30" eb="32">
      <t>ヨウシキ</t>
    </rPh>
    <rPh sb="37" eb="39">
      <t>ヨウシキ</t>
    </rPh>
    <rPh sb="44" eb="45">
      <t>カナラ</t>
    </rPh>
    <rPh sb="50" eb="52">
      <t>リヨウ</t>
    </rPh>
    <phoneticPr fontId="4"/>
  </si>
  <si>
    <t>MJ</t>
    <phoneticPr fontId="4"/>
  </si>
  <si>
    <t>L</t>
    <phoneticPr fontId="4"/>
  </si>
  <si>
    <t xml:space="preserve">※2 光熱水費並びにCO2排出量算出にあたり、ピーク時最大負荷、空調機運転時間、月別負荷率、月別負荷、月別待機時間、料金単価、CO2排出係数は変更出来ません。 </t>
    <rPh sb="5" eb="6">
      <t>スイ</t>
    </rPh>
    <rPh sb="42" eb="44">
      <t>フカ</t>
    </rPh>
    <phoneticPr fontId="4"/>
  </si>
  <si>
    <t>LPG</t>
    <phoneticPr fontId="4"/>
  </si>
  <si>
    <t>L</t>
    <phoneticPr fontId="4"/>
  </si>
  <si>
    <t>集計対象室</t>
    <rPh sb="0" eb="2">
      <t>シュウケイ</t>
    </rPh>
    <rPh sb="2" eb="4">
      <t>タイショウ</t>
    </rPh>
    <rPh sb="4" eb="5">
      <t>シツ</t>
    </rPh>
    <phoneticPr fontId="4"/>
  </si>
  <si>
    <t>kW×</t>
    <phoneticPr fontId="4"/>
  </si>
  <si>
    <t>(</t>
    <phoneticPr fontId="4"/>
  </si>
  <si>
    <t>＋</t>
    <phoneticPr fontId="4"/>
  </si>
  <si>
    <t>＋</t>
    <phoneticPr fontId="20"/>
  </si>
  <si>
    <t>）</t>
    <phoneticPr fontId="20"/>
  </si>
  <si>
    <t>kg-CO2/kWh</t>
    <phoneticPr fontId="4"/>
  </si>
  <si>
    <t>)</t>
    <phoneticPr fontId="4"/>
  </si>
  <si>
    <t>MJ</t>
    <phoneticPr fontId="4"/>
  </si>
  <si>
    <t>L</t>
    <phoneticPr fontId="4"/>
  </si>
  <si>
    <t>MJ</t>
    <phoneticPr fontId="4"/>
  </si>
  <si>
    <t>-</t>
    <phoneticPr fontId="4"/>
  </si>
  <si>
    <t>（</t>
    <phoneticPr fontId="20"/>
  </si>
  <si>
    <t>その他季</t>
    <phoneticPr fontId="4"/>
  </si>
  <si>
    <t>kg-CO2/kWh</t>
    <phoneticPr fontId="4"/>
  </si>
  <si>
    <t>年間水光熱費の算定</t>
    <phoneticPr fontId="4"/>
  </si>
  <si>
    <t>L</t>
    <phoneticPr fontId="4"/>
  </si>
  <si>
    <t>（様式11－６）</t>
    <phoneticPr fontId="4"/>
  </si>
  <si>
    <t>kW×</t>
    <phoneticPr fontId="4"/>
  </si>
  <si>
    <t>（様式11－６）</t>
    <phoneticPr fontId="4"/>
  </si>
  <si>
    <t>-</t>
    <phoneticPr fontId="4"/>
  </si>
  <si>
    <t>-</t>
    <phoneticPr fontId="4"/>
  </si>
  <si>
    <t>＋</t>
    <phoneticPr fontId="20"/>
  </si>
  <si>
    <t>）</t>
    <phoneticPr fontId="20"/>
  </si>
  <si>
    <t>＋</t>
    <phoneticPr fontId="4"/>
  </si>
  <si>
    <t>kW×</t>
    <phoneticPr fontId="4"/>
  </si>
  <si>
    <t>全体集計</t>
    <rPh sb="0" eb="2">
      <t>ゼンタイ</t>
    </rPh>
    <rPh sb="2" eb="4">
      <t>シュウケイ</t>
    </rPh>
    <phoneticPr fontId="4"/>
  </si>
  <si>
    <t>（集計表）</t>
    <rPh sb="1" eb="3">
      <t>シュウケイ</t>
    </rPh>
    <rPh sb="3" eb="4">
      <t>ヒョウ</t>
    </rPh>
    <phoneticPr fontId="4"/>
  </si>
  <si>
    <t>－</t>
    <phoneticPr fontId="4"/>
  </si>
  <si>
    <t>－</t>
    <phoneticPr fontId="4"/>
  </si>
  <si>
    <t>MJ</t>
    <phoneticPr fontId="4"/>
  </si>
  <si>
    <t>LPG</t>
    <phoneticPr fontId="4"/>
  </si>
  <si>
    <t>MJ</t>
    <phoneticPr fontId="4"/>
  </si>
  <si>
    <t>中部電力</t>
    <rPh sb="0" eb="2">
      <t>チュウブ</t>
    </rPh>
    <rPh sb="2" eb="4">
      <t>デンリョク</t>
    </rPh>
    <phoneticPr fontId="4"/>
  </si>
  <si>
    <t>その他期</t>
    <rPh sb="2" eb="3">
      <t>タ</t>
    </rPh>
    <rPh sb="3" eb="4">
      <t>キ</t>
    </rPh>
    <phoneticPr fontId="4"/>
  </si>
  <si>
    <t>東邦ガス</t>
    <rPh sb="0" eb="2">
      <t>トウホウ</t>
    </rPh>
    <phoneticPr fontId="4"/>
  </si>
  <si>
    <t>使用量</t>
    <rPh sb="0" eb="3">
      <t>シヨウリョウ</t>
    </rPh>
    <phoneticPr fontId="4"/>
  </si>
  <si>
    <t>0～50</t>
    <phoneticPr fontId="4"/>
  </si>
  <si>
    <t>101～250</t>
    <phoneticPr fontId="4"/>
  </si>
  <si>
    <t>251～500</t>
    <phoneticPr fontId="4"/>
  </si>
  <si>
    <t>501～800</t>
    <phoneticPr fontId="4"/>
  </si>
  <si>
    <t>801～</t>
    <phoneticPr fontId="4"/>
  </si>
  <si>
    <t>四日市市通知単価</t>
    <rPh sb="0" eb="4">
      <t>ヨッカイチシ</t>
    </rPh>
    <rPh sb="4" eb="6">
      <t>ツウチ</t>
    </rPh>
    <rPh sb="6" eb="8">
      <t>タンカ</t>
    </rPh>
    <phoneticPr fontId="4"/>
  </si>
  <si>
    <t>単価</t>
    <rPh sb="0" eb="2">
      <t>タンカ</t>
    </rPh>
    <phoneticPr fontId="4"/>
  </si>
  <si>
    <t>大型Ｍ</t>
    <rPh sb="0" eb="2">
      <t>オオガタ</t>
    </rPh>
    <phoneticPr fontId="4"/>
  </si>
  <si>
    <t>加算</t>
    <rPh sb="0" eb="2">
      <t>カサン</t>
    </rPh>
    <phoneticPr fontId="4"/>
  </si>
  <si>
    <t>←2.5号を超えるもの</t>
    <rPh sb="4" eb="5">
      <t>ゴウ</t>
    </rPh>
    <rPh sb="6" eb="7">
      <t>コ</t>
    </rPh>
    <phoneticPr fontId="4"/>
  </si>
  <si>
    <t>67.5㎡の室、相談室、その他居室（授業想定）</t>
    <phoneticPr fontId="4"/>
  </si>
  <si>
    <t>学校名称</t>
    <rPh sb="0" eb="2">
      <t>ガッコウ</t>
    </rPh>
    <rPh sb="2" eb="4">
      <t>メイショウ</t>
    </rPh>
    <phoneticPr fontId="60"/>
  </si>
  <si>
    <t>階数</t>
    <rPh sb="0" eb="2">
      <t>カイスウ</t>
    </rPh>
    <phoneticPr fontId="60"/>
  </si>
  <si>
    <t>室名称</t>
    <rPh sb="0" eb="1">
      <t>シツ</t>
    </rPh>
    <rPh sb="1" eb="3">
      <t>メイショウ</t>
    </rPh>
    <phoneticPr fontId="60"/>
  </si>
  <si>
    <t>室用途案</t>
    <rPh sb="0" eb="1">
      <t>シツ</t>
    </rPh>
    <rPh sb="1" eb="3">
      <t>ヨウト</t>
    </rPh>
    <rPh sb="3" eb="4">
      <t>アン</t>
    </rPh>
    <phoneticPr fontId="20"/>
  </si>
  <si>
    <t>中部西小学校</t>
    <rPh sb="0" eb="2">
      <t>チュウブ</t>
    </rPh>
    <rPh sb="2" eb="3">
      <t>ニシ</t>
    </rPh>
    <rPh sb="3" eb="6">
      <t>ショウガッコウ</t>
    </rPh>
    <phoneticPr fontId="60"/>
  </si>
  <si>
    <t>1階</t>
    <rPh sb="1" eb="2">
      <t>カイ</t>
    </rPh>
    <phoneticPr fontId="60"/>
  </si>
  <si>
    <t>会議室(2)</t>
    <phoneticPr fontId="60"/>
  </si>
  <si>
    <t>和室</t>
    <phoneticPr fontId="60"/>
  </si>
  <si>
    <t>会議室（むくの木室）</t>
    <phoneticPr fontId="60"/>
  </si>
  <si>
    <t>洗浄室</t>
    <rPh sb="0" eb="2">
      <t>センジョウ</t>
    </rPh>
    <rPh sb="2" eb="3">
      <t>シツ</t>
    </rPh>
    <phoneticPr fontId="60"/>
  </si>
  <si>
    <t>調理室</t>
    <rPh sb="0" eb="3">
      <t>チョウリシツ</t>
    </rPh>
    <phoneticPr fontId="60"/>
  </si>
  <si>
    <t>下処理室</t>
    <rPh sb="0" eb="1">
      <t>シタ</t>
    </rPh>
    <rPh sb="1" eb="3">
      <t>ショリ</t>
    </rPh>
    <rPh sb="3" eb="4">
      <t>シツ</t>
    </rPh>
    <phoneticPr fontId="60"/>
  </si>
  <si>
    <t>2階</t>
    <rPh sb="1" eb="2">
      <t>カイ</t>
    </rPh>
    <phoneticPr fontId="60"/>
  </si>
  <si>
    <t>倉庫・男子更衣室</t>
    <rPh sb="0" eb="2">
      <t>ソウコ</t>
    </rPh>
    <rPh sb="3" eb="5">
      <t>ダンシ</t>
    </rPh>
    <rPh sb="5" eb="8">
      <t>コウイシツ</t>
    </rPh>
    <phoneticPr fontId="60"/>
  </si>
  <si>
    <t>校長室</t>
    <rPh sb="0" eb="3">
      <t>コウチョウシツ</t>
    </rPh>
    <phoneticPr fontId="60"/>
  </si>
  <si>
    <t>職員室</t>
    <rPh sb="0" eb="3">
      <t>ショクインシツ</t>
    </rPh>
    <phoneticPr fontId="60"/>
  </si>
  <si>
    <t>OA室</t>
    <rPh sb="2" eb="3">
      <t>シツ</t>
    </rPh>
    <phoneticPr fontId="60"/>
  </si>
  <si>
    <t>保健室</t>
    <rPh sb="0" eb="3">
      <t>ホケンシツ</t>
    </rPh>
    <phoneticPr fontId="60"/>
  </si>
  <si>
    <t>相談室</t>
    <rPh sb="0" eb="3">
      <t>ソウダンシツ</t>
    </rPh>
    <phoneticPr fontId="60"/>
  </si>
  <si>
    <t>和室</t>
    <rPh sb="1" eb="2">
      <t>シツ</t>
    </rPh>
    <phoneticPr fontId="60"/>
  </si>
  <si>
    <t>※ワゴン</t>
    <phoneticPr fontId="60"/>
  </si>
  <si>
    <t>3階</t>
    <rPh sb="1" eb="2">
      <t>カイ</t>
    </rPh>
    <phoneticPr fontId="60"/>
  </si>
  <si>
    <t>PC室(視聴覚室)</t>
    <rPh sb="2" eb="3">
      <t>シツ</t>
    </rPh>
    <rPh sb="4" eb="7">
      <t>シチョウカク</t>
    </rPh>
    <rPh sb="7" eb="8">
      <t>シツ</t>
    </rPh>
    <phoneticPr fontId="60"/>
  </si>
  <si>
    <t>浜田小学校</t>
    <rPh sb="0" eb="2">
      <t>ハマダ</t>
    </rPh>
    <rPh sb="2" eb="5">
      <t>ショウガッコウ</t>
    </rPh>
    <phoneticPr fontId="60"/>
  </si>
  <si>
    <t>研修室1</t>
    <phoneticPr fontId="60"/>
  </si>
  <si>
    <t>洗浄室</t>
    <phoneticPr fontId="60"/>
  </si>
  <si>
    <t>調理室</t>
    <rPh sb="2" eb="3">
      <t>シツ</t>
    </rPh>
    <phoneticPr fontId="60"/>
  </si>
  <si>
    <t>多目的室</t>
    <rPh sb="0" eb="3">
      <t>タモクテキ</t>
    </rPh>
    <rPh sb="3" eb="4">
      <t>シツ</t>
    </rPh>
    <phoneticPr fontId="60"/>
  </si>
  <si>
    <t>コミュニティー</t>
    <phoneticPr fontId="60"/>
  </si>
  <si>
    <t>和室</t>
    <phoneticPr fontId="60"/>
  </si>
  <si>
    <t>OA</t>
    <phoneticPr fontId="60"/>
  </si>
  <si>
    <t>ワゴン</t>
    <phoneticPr fontId="60"/>
  </si>
  <si>
    <t>第2音楽室</t>
    <rPh sb="0" eb="1">
      <t>ダイ</t>
    </rPh>
    <rPh sb="2" eb="5">
      <t>オンガクシツ</t>
    </rPh>
    <phoneticPr fontId="60"/>
  </si>
  <si>
    <t>パソコン室</t>
    <rPh sb="4" eb="5">
      <t>シツ</t>
    </rPh>
    <phoneticPr fontId="60"/>
  </si>
  <si>
    <t>橋北小学校</t>
    <rPh sb="0" eb="1">
      <t>ハシ</t>
    </rPh>
    <rPh sb="1" eb="2">
      <t>キタ</t>
    </rPh>
    <rPh sb="2" eb="5">
      <t>ショウガッコウ</t>
    </rPh>
    <phoneticPr fontId="60"/>
  </si>
  <si>
    <t>下処理室</t>
    <rPh sb="0" eb="4">
      <t>シタショリシツ</t>
    </rPh>
    <phoneticPr fontId="60"/>
  </si>
  <si>
    <t>コンピュータ室</t>
    <rPh sb="6" eb="7">
      <t>シツ</t>
    </rPh>
    <phoneticPr fontId="60"/>
  </si>
  <si>
    <t>海蔵小学校</t>
    <rPh sb="0" eb="2">
      <t>カイゾウ</t>
    </rPh>
    <rPh sb="2" eb="5">
      <t>ショウガッコウ</t>
    </rPh>
    <phoneticPr fontId="60"/>
  </si>
  <si>
    <t>洗浄室</t>
    <rPh sb="0" eb="3">
      <t>センジョウシツ</t>
    </rPh>
    <phoneticPr fontId="60"/>
  </si>
  <si>
    <t>サポートルーム</t>
    <phoneticPr fontId="60"/>
  </si>
  <si>
    <t>多目的教室</t>
    <rPh sb="0" eb="3">
      <t>タモクテキ</t>
    </rPh>
    <rPh sb="3" eb="5">
      <t>キョウシツ</t>
    </rPh>
    <phoneticPr fontId="60"/>
  </si>
  <si>
    <t>PC教室</t>
    <rPh sb="2" eb="4">
      <t>キョウシツ</t>
    </rPh>
    <phoneticPr fontId="60"/>
  </si>
  <si>
    <t>ワゴン</t>
    <phoneticPr fontId="60"/>
  </si>
  <si>
    <t>職員室</t>
    <rPh sb="0" eb="2">
      <t>ショクイン</t>
    </rPh>
    <rPh sb="2" eb="3">
      <t>シツ</t>
    </rPh>
    <phoneticPr fontId="60"/>
  </si>
  <si>
    <t>塩浜小学校</t>
    <rPh sb="0" eb="2">
      <t>シオハマ</t>
    </rPh>
    <rPh sb="2" eb="5">
      <t>ショウガッコウ</t>
    </rPh>
    <phoneticPr fontId="60"/>
  </si>
  <si>
    <t>和室(1)</t>
    <phoneticPr fontId="60"/>
  </si>
  <si>
    <t>和室(2)</t>
  </si>
  <si>
    <t>ランチルーム</t>
    <phoneticPr fontId="60"/>
  </si>
  <si>
    <t>準備室1</t>
    <rPh sb="0" eb="2">
      <t>ジュンビ</t>
    </rPh>
    <rPh sb="2" eb="3">
      <t>シツ</t>
    </rPh>
    <phoneticPr fontId="60"/>
  </si>
  <si>
    <t>コミュニティー室</t>
    <rPh sb="7" eb="8">
      <t>シツ</t>
    </rPh>
    <phoneticPr fontId="60"/>
  </si>
  <si>
    <t>プレイルーム</t>
    <phoneticPr fontId="60"/>
  </si>
  <si>
    <t>※ワゴン</t>
    <phoneticPr fontId="60"/>
  </si>
  <si>
    <t>富洲原小学校</t>
    <rPh sb="0" eb="3">
      <t>トミスハラ</t>
    </rPh>
    <rPh sb="3" eb="6">
      <t>ショウガッコウ</t>
    </rPh>
    <phoneticPr fontId="60"/>
  </si>
  <si>
    <t>少人数</t>
    <rPh sb="0" eb="3">
      <t>ショウニンズウ</t>
    </rPh>
    <phoneticPr fontId="60"/>
  </si>
  <si>
    <t>少人数(南)</t>
    <rPh sb="0" eb="3">
      <t>ショウニンズウ</t>
    </rPh>
    <rPh sb="4" eb="5">
      <t>ミナミ</t>
    </rPh>
    <phoneticPr fontId="60"/>
  </si>
  <si>
    <t>低学年図書</t>
    <rPh sb="0" eb="3">
      <t>テイガクネン</t>
    </rPh>
    <rPh sb="3" eb="5">
      <t>トショ</t>
    </rPh>
    <phoneticPr fontId="60"/>
  </si>
  <si>
    <t>児童会室</t>
    <rPh sb="0" eb="3">
      <t>ジドウカイ</t>
    </rPh>
    <rPh sb="3" eb="4">
      <t>シツ</t>
    </rPh>
    <phoneticPr fontId="60"/>
  </si>
  <si>
    <t>コンピュータ</t>
    <phoneticPr fontId="60"/>
  </si>
  <si>
    <t>羽津小学校</t>
    <rPh sb="0" eb="1">
      <t>ハ</t>
    </rPh>
    <rPh sb="1" eb="2">
      <t>ツ</t>
    </rPh>
    <rPh sb="2" eb="5">
      <t>ショウガッコウ</t>
    </rPh>
    <phoneticPr fontId="60"/>
  </si>
  <si>
    <t>図書室(低)</t>
    <rPh sb="0" eb="3">
      <t>トショシツ</t>
    </rPh>
    <rPh sb="4" eb="5">
      <t>テイ</t>
    </rPh>
    <phoneticPr fontId="60"/>
  </si>
  <si>
    <t>コミュニティ室</t>
    <rPh sb="6" eb="7">
      <t>シツ</t>
    </rPh>
    <phoneticPr fontId="60"/>
  </si>
  <si>
    <t>特別支援さくら3</t>
    <rPh sb="0" eb="2">
      <t>トクベツ</t>
    </rPh>
    <rPh sb="2" eb="4">
      <t>シエン</t>
    </rPh>
    <phoneticPr fontId="60"/>
  </si>
  <si>
    <t>特別支援さくら1</t>
    <rPh sb="0" eb="2">
      <t>トクベツ</t>
    </rPh>
    <rPh sb="2" eb="4">
      <t>シエン</t>
    </rPh>
    <phoneticPr fontId="60"/>
  </si>
  <si>
    <t>会議室</t>
    <rPh sb="0" eb="3">
      <t>カイギシツ</t>
    </rPh>
    <phoneticPr fontId="60"/>
  </si>
  <si>
    <t>視聴覚室</t>
    <rPh sb="0" eb="3">
      <t>シチョウカク</t>
    </rPh>
    <rPh sb="3" eb="4">
      <t>シツ</t>
    </rPh>
    <phoneticPr fontId="60"/>
  </si>
  <si>
    <t>常磐小学校</t>
    <rPh sb="0" eb="2">
      <t>トキワ</t>
    </rPh>
    <rPh sb="2" eb="5">
      <t>ショウガッコウ</t>
    </rPh>
    <phoneticPr fontId="60"/>
  </si>
  <si>
    <t>相談</t>
    <rPh sb="0" eb="2">
      <t>ソウダン</t>
    </rPh>
    <phoneticPr fontId="60"/>
  </si>
  <si>
    <t>(会議室)</t>
    <rPh sb="1" eb="4">
      <t>カイギシツ</t>
    </rPh>
    <phoneticPr fontId="60"/>
  </si>
  <si>
    <t>パソコン</t>
    <phoneticPr fontId="60"/>
  </si>
  <si>
    <t>第1音楽室</t>
    <rPh sb="0" eb="1">
      <t>ダイ</t>
    </rPh>
    <rPh sb="2" eb="5">
      <t>オンガクシツ</t>
    </rPh>
    <phoneticPr fontId="60"/>
  </si>
  <si>
    <t>日永小学校</t>
    <rPh sb="0" eb="2">
      <t>ヒナガ</t>
    </rPh>
    <rPh sb="2" eb="5">
      <t>ショウガッコウ</t>
    </rPh>
    <phoneticPr fontId="60"/>
  </si>
  <si>
    <t>伝統文化室</t>
    <rPh sb="0" eb="2">
      <t>デントウ</t>
    </rPh>
    <rPh sb="2" eb="4">
      <t>ブンカ</t>
    </rPh>
    <rPh sb="4" eb="5">
      <t>シツ</t>
    </rPh>
    <phoneticPr fontId="60"/>
  </si>
  <si>
    <t>少人数1</t>
    <rPh sb="0" eb="3">
      <t>ショウニンズウ</t>
    </rPh>
    <phoneticPr fontId="60"/>
  </si>
  <si>
    <t>教育相談</t>
    <rPh sb="0" eb="2">
      <t>キョウイク</t>
    </rPh>
    <rPh sb="2" eb="4">
      <t>ソウダン</t>
    </rPh>
    <phoneticPr fontId="60"/>
  </si>
  <si>
    <t>日本語指導サポートルーム</t>
    <rPh sb="0" eb="3">
      <t>ニホンゴ</t>
    </rPh>
    <rPh sb="3" eb="5">
      <t>シドウ</t>
    </rPh>
    <phoneticPr fontId="60"/>
  </si>
  <si>
    <t>四郷小学校</t>
    <rPh sb="0" eb="2">
      <t>シゴウ</t>
    </rPh>
    <rPh sb="2" eb="5">
      <t>ショウガッコウ</t>
    </rPh>
    <phoneticPr fontId="60"/>
  </si>
  <si>
    <t>教材室</t>
    <rPh sb="0" eb="2">
      <t>キョウザイ</t>
    </rPh>
    <rPh sb="2" eb="3">
      <t>シツ</t>
    </rPh>
    <phoneticPr fontId="60"/>
  </si>
  <si>
    <t>内部小学校</t>
    <rPh sb="0" eb="2">
      <t>ナイブ</t>
    </rPh>
    <rPh sb="2" eb="5">
      <t>ショウガッコウ</t>
    </rPh>
    <phoneticPr fontId="60"/>
  </si>
  <si>
    <t>少人数(学習室1)</t>
    <rPh sb="0" eb="3">
      <t>ショウニンズウ</t>
    </rPh>
    <rPh sb="4" eb="7">
      <t>ガクシュウシツ</t>
    </rPh>
    <phoneticPr fontId="60"/>
  </si>
  <si>
    <t>わくわく(通級)</t>
    <rPh sb="5" eb="7">
      <t>ツウキュウ</t>
    </rPh>
    <phoneticPr fontId="60"/>
  </si>
  <si>
    <t>パソコンルーム</t>
    <phoneticPr fontId="60"/>
  </si>
  <si>
    <t>小山田小学校</t>
    <rPh sb="0" eb="3">
      <t>オヤマダ</t>
    </rPh>
    <rPh sb="3" eb="6">
      <t>ショウガッコウ</t>
    </rPh>
    <phoneticPr fontId="60"/>
  </si>
  <si>
    <t>資料室</t>
    <rPh sb="0" eb="2">
      <t>シリョウ</t>
    </rPh>
    <rPh sb="2" eb="3">
      <t>シツ</t>
    </rPh>
    <phoneticPr fontId="60"/>
  </si>
  <si>
    <t>少人数A</t>
    <rPh sb="0" eb="3">
      <t>ショウニンズウ</t>
    </rPh>
    <phoneticPr fontId="60"/>
  </si>
  <si>
    <t>※校長</t>
    <rPh sb="1" eb="3">
      <t>コウチョウ</t>
    </rPh>
    <phoneticPr fontId="60"/>
  </si>
  <si>
    <t>河原田小学校</t>
    <rPh sb="0" eb="3">
      <t>カワハラダ</t>
    </rPh>
    <rPh sb="3" eb="6">
      <t>ショウガッコウ</t>
    </rPh>
    <phoneticPr fontId="60"/>
  </si>
  <si>
    <t>校長</t>
    <rPh sb="0" eb="2">
      <t>コウチョウ</t>
    </rPh>
    <phoneticPr fontId="60"/>
  </si>
  <si>
    <t>特別支援　なかよしA(知的)</t>
    <rPh sb="0" eb="2">
      <t>トクベツ</t>
    </rPh>
    <rPh sb="2" eb="4">
      <t>シエン</t>
    </rPh>
    <rPh sb="11" eb="13">
      <t>チテキ</t>
    </rPh>
    <phoneticPr fontId="60"/>
  </si>
  <si>
    <t>特別支援　なかよしB(情緒)</t>
    <rPh sb="0" eb="2">
      <t>トクベツ</t>
    </rPh>
    <rPh sb="2" eb="4">
      <t>シエン</t>
    </rPh>
    <rPh sb="11" eb="13">
      <t>ジョウチョ</t>
    </rPh>
    <phoneticPr fontId="60"/>
  </si>
  <si>
    <t>学習室</t>
    <rPh sb="0" eb="3">
      <t>ガクシュウシツ</t>
    </rPh>
    <phoneticPr fontId="60"/>
  </si>
  <si>
    <t>普通教室</t>
    <rPh sb="0" eb="2">
      <t>フツウ</t>
    </rPh>
    <rPh sb="2" eb="4">
      <t>キョウシツ</t>
    </rPh>
    <phoneticPr fontId="60"/>
  </si>
  <si>
    <t>(多目的教室)</t>
    <rPh sb="1" eb="4">
      <t>タモクテキ</t>
    </rPh>
    <rPh sb="4" eb="6">
      <t>キョウシツ</t>
    </rPh>
    <phoneticPr fontId="60"/>
  </si>
  <si>
    <t>川島小学校</t>
    <rPh sb="0" eb="2">
      <t>カワシマ</t>
    </rPh>
    <rPh sb="2" eb="5">
      <t>ショウガッコウ</t>
    </rPh>
    <phoneticPr fontId="60"/>
  </si>
  <si>
    <t>※校長室</t>
    <rPh sb="1" eb="4">
      <t>コウチョウシツ</t>
    </rPh>
    <phoneticPr fontId="60"/>
  </si>
  <si>
    <t>神前小学校</t>
    <rPh sb="0" eb="2">
      <t>ジンゼン</t>
    </rPh>
    <rPh sb="2" eb="5">
      <t>ショウガッコウ</t>
    </rPh>
    <phoneticPr fontId="60"/>
  </si>
  <si>
    <t>(会議室)</t>
    <rPh sb="1" eb="3">
      <t>カイギ</t>
    </rPh>
    <rPh sb="3" eb="4">
      <t>シツ</t>
    </rPh>
    <phoneticPr fontId="60"/>
  </si>
  <si>
    <t>サポートルーム</t>
    <phoneticPr fontId="60"/>
  </si>
  <si>
    <t>コンピューター室</t>
    <rPh sb="7" eb="8">
      <t>シツ</t>
    </rPh>
    <phoneticPr fontId="60"/>
  </si>
  <si>
    <t>桜小学校</t>
    <rPh sb="0" eb="1">
      <t>サクラ</t>
    </rPh>
    <rPh sb="1" eb="4">
      <t>ショウガッコウ</t>
    </rPh>
    <phoneticPr fontId="60"/>
  </si>
  <si>
    <t>生活科</t>
    <rPh sb="0" eb="3">
      <t>セイカツカ</t>
    </rPh>
    <phoneticPr fontId="60"/>
  </si>
  <si>
    <t>ほっとルーム1　通級</t>
    <rPh sb="8" eb="10">
      <t>ツウキュウ</t>
    </rPh>
    <phoneticPr fontId="60"/>
  </si>
  <si>
    <t>県小学校</t>
    <rPh sb="0" eb="1">
      <t>アガタ</t>
    </rPh>
    <rPh sb="1" eb="4">
      <t>ショウガッコウ</t>
    </rPh>
    <phoneticPr fontId="60"/>
  </si>
  <si>
    <t>洗浄室</t>
    <phoneticPr fontId="60"/>
  </si>
  <si>
    <t>和室</t>
    <rPh sb="0" eb="2">
      <t>ワシツ</t>
    </rPh>
    <phoneticPr fontId="60"/>
  </si>
  <si>
    <t>少人数2</t>
    <rPh sb="0" eb="3">
      <t>ショウニンズウ</t>
    </rPh>
    <phoneticPr fontId="60"/>
  </si>
  <si>
    <t>ワゴン</t>
    <phoneticPr fontId="60"/>
  </si>
  <si>
    <t>三重小学校</t>
    <rPh sb="0" eb="2">
      <t>ミエ</t>
    </rPh>
    <rPh sb="2" eb="5">
      <t>ショウガッコウ</t>
    </rPh>
    <phoneticPr fontId="60"/>
  </si>
  <si>
    <t>大矢知興譲小学校</t>
    <rPh sb="0" eb="3">
      <t>オオヤチ</t>
    </rPh>
    <rPh sb="3" eb="5">
      <t>コウジョウ</t>
    </rPh>
    <rPh sb="5" eb="8">
      <t>ショウガッコウ</t>
    </rPh>
    <phoneticPr fontId="60"/>
  </si>
  <si>
    <t>PTA室(R4普)</t>
    <rPh sb="3" eb="4">
      <t>シツ</t>
    </rPh>
    <rPh sb="7" eb="8">
      <t>フ</t>
    </rPh>
    <phoneticPr fontId="60"/>
  </si>
  <si>
    <t>パソコン室(R4普)</t>
    <rPh sb="4" eb="5">
      <t>シツ</t>
    </rPh>
    <phoneticPr fontId="60"/>
  </si>
  <si>
    <t>図書室(R4普)</t>
    <rPh sb="0" eb="3">
      <t>トショシツ</t>
    </rPh>
    <phoneticPr fontId="60"/>
  </si>
  <si>
    <t>(R4相談室)</t>
    <rPh sb="3" eb="6">
      <t>ソウダンシツ</t>
    </rPh>
    <phoneticPr fontId="60"/>
  </si>
  <si>
    <t>第1音楽室(R4普)</t>
    <rPh sb="0" eb="1">
      <t>ダイ</t>
    </rPh>
    <rPh sb="2" eb="5">
      <t>オンガクシツ</t>
    </rPh>
    <rPh sb="8" eb="9">
      <t>フ</t>
    </rPh>
    <phoneticPr fontId="60"/>
  </si>
  <si>
    <t>準備室(R4普)</t>
    <rPh sb="0" eb="2">
      <t>ジュンビ</t>
    </rPh>
    <rPh sb="2" eb="3">
      <t>シツ</t>
    </rPh>
    <phoneticPr fontId="60"/>
  </si>
  <si>
    <t>資料室(R4少人数)</t>
    <rPh sb="0" eb="2">
      <t>シリョウ</t>
    </rPh>
    <rPh sb="2" eb="3">
      <t>シツ</t>
    </rPh>
    <rPh sb="6" eb="9">
      <t>ショウニンズウ</t>
    </rPh>
    <phoneticPr fontId="60"/>
  </si>
  <si>
    <t>特別支援なかよし4</t>
    <rPh sb="0" eb="4">
      <t>トクベツシエン</t>
    </rPh>
    <phoneticPr fontId="60"/>
  </si>
  <si>
    <t>特別支援なかよし5</t>
    <rPh sb="0" eb="4">
      <t>トクベツシエン</t>
    </rPh>
    <phoneticPr fontId="60"/>
  </si>
  <si>
    <t>印刷室</t>
    <rPh sb="0" eb="2">
      <t>インサツ</t>
    </rPh>
    <rPh sb="2" eb="3">
      <t>シツ</t>
    </rPh>
    <phoneticPr fontId="60"/>
  </si>
  <si>
    <t>マルチメディアルーム</t>
    <phoneticPr fontId="60"/>
  </si>
  <si>
    <t>八郷小学校</t>
    <rPh sb="0" eb="2">
      <t>ハチゴウ</t>
    </rPh>
    <rPh sb="2" eb="5">
      <t>ショウガッコウ</t>
    </rPh>
    <phoneticPr fontId="60"/>
  </si>
  <si>
    <t>開放教室Ⅱ</t>
    <rPh sb="0" eb="2">
      <t>カイホウ</t>
    </rPh>
    <rPh sb="2" eb="4">
      <t>キョウシツ</t>
    </rPh>
    <phoneticPr fontId="60"/>
  </si>
  <si>
    <t>4階</t>
    <rPh sb="1" eb="2">
      <t>カイ</t>
    </rPh>
    <phoneticPr fontId="60"/>
  </si>
  <si>
    <t>情報室(PC)</t>
    <rPh sb="0" eb="2">
      <t>ジョウホウ</t>
    </rPh>
    <rPh sb="2" eb="3">
      <t>シツ</t>
    </rPh>
    <phoneticPr fontId="60"/>
  </si>
  <si>
    <t>下野小学校</t>
    <rPh sb="0" eb="2">
      <t>シモノ</t>
    </rPh>
    <rPh sb="2" eb="5">
      <t>ショウガッコウ</t>
    </rPh>
    <phoneticPr fontId="60"/>
  </si>
  <si>
    <t>やまびこ</t>
    <phoneticPr fontId="60"/>
  </si>
  <si>
    <t>開放室</t>
    <rPh sb="0" eb="2">
      <t>カイホウ</t>
    </rPh>
    <rPh sb="2" eb="3">
      <t>シツ</t>
    </rPh>
    <phoneticPr fontId="60"/>
  </si>
  <si>
    <t>保々小学校</t>
    <rPh sb="0" eb="2">
      <t>ホホ</t>
    </rPh>
    <rPh sb="2" eb="5">
      <t>ショウガッコウ</t>
    </rPh>
    <phoneticPr fontId="60"/>
  </si>
  <si>
    <t>相談室2</t>
    <rPh sb="0" eb="3">
      <t>ソウダンシツ</t>
    </rPh>
    <phoneticPr fontId="60"/>
  </si>
  <si>
    <t>相談室1</t>
    <rPh sb="0" eb="3">
      <t>ソウダンシツ</t>
    </rPh>
    <phoneticPr fontId="60"/>
  </si>
  <si>
    <t>低学年音楽室</t>
    <rPh sb="0" eb="3">
      <t>テイガクネン</t>
    </rPh>
    <rPh sb="3" eb="6">
      <t>オンガクシツ</t>
    </rPh>
    <phoneticPr fontId="60"/>
  </si>
  <si>
    <t>水沢小学校</t>
    <rPh sb="0" eb="2">
      <t>ミズサワ</t>
    </rPh>
    <rPh sb="2" eb="5">
      <t>ショウガッコウ</t>
    </rPh>
    <phoneticPr fontId="60"/>
  </si>
  <si>
    <t>高花平小学校</t>
    <rPh sb="0" eb="3">
      <t>タカハナダイラ</t>
    </rPh>
    <rPh sb="3" eb="6">
      <t>ショウガッコウ</t>
    </rPh>
    <phoneticPr fontId="60"/>
  </si>
  <si>
    <t>給食受入室</t>
    <rPh sb="0" eb="2">
      <t>キュウショク</t>
    </rPh>
    <rPh sb="2" eb="4">
      <t>ウケイレ</t>
    </rPh>
    <rPh sb="4" eb="5">
      <t>シツ</t>
    </rPh>
    <phoneticPr fontId="60"/>
  </si>
  <si>
    <t>特別支援</t>
    <rPh sb="0" eb="4">
      <t>トクベツシエン</t>
    </rPh>
    <phoneticPr fontId="20"/>
  </si>
  <si>
    <t>メディアルーム（図書室兼パソコン室）</t>
    <rPh sb="8" eb="11">
      <t>トショシツ</t>
    </rPh>
    <rPh sb="11" eb="12">
      <t>ケン</t>
    </rPh>
    <rPh sb="16" eb="17">
      <t>シツ</t>
    </rPh>
    <phoneticPr fontId="60"/>
  </si>
  <si>
    <t>泊山小学校</t>
    <rPh sb="0" eb="1">
      <t>ハク</t>
    </rPh>
    <rPh sb="1" eb="2">
      <t>サン</t>
    </rPh>
    <rPh sb="2" eb="5">
      <t>ショウガッコウ</t>
    </rPh>
    <phoneticPr fontId="60"/>
  </si>
  <si>
    <t>(特支)</t>
    <rPh sb="1" eb="2">
      <t>トク</t>
    </rPh>
    <rPh sb="2" eb="3">
      <t>シ</t>
    </rPh>
    <phoneticPr fontId="60"/>
  </si>
  <si>
    <t>3年少人数</t>
    <rPh sb="1" eb="2">
      <t>ネン</t>
    </rPh>
    <rPh sb="2" eb="5">
      <t>ショウニンズウ</t>
    </rPh>
    <phoneticPr fontId="60"/>
  </si>
  <si>
    <t>生活2</t>
    <rPh sb="0" eb="2">
      <t>セイカツ</t>
    </rPh>
    <phoneticPr fontId="60"/>
  </si>
  <si>
    <t>笹川小学校</t>
    <rPh sb="0" eb="2">
      <t>ササガワ</t>
    </rPh>
    <rPh sb="2" eb="5">
      <t>ショウガッコウ</t>
    </rPh>
    <phoneticPr fontId="60"/>
  </si>
  <si>
    <t>研修室</t>
    <phoneticPr fontId="60"/>
  </si>
  <si>
    <t>少人数　笹の子2</t>
    <rPh sb="0" eb="3">
      <t>ショウニンズウ</t>
    </rPh>
    <rPh sb="4" eb="5">
      <t>ササ</t>
    </rPh>
    <rPh sb="6" eb="7">
      <t>コ</t>
    </rPh>
    <phoneticPr fontId="60"/>
  </si>
  <si>
    <t>PC室</t>
    <rPh sb="2" eb="3">
      <t>シツ</t>
    </rPh>
    <phoneticPr fontId="60"/>
  </si>
  <si>
    <t>常磐西小学校</t>
    <rPh sb="0" eb="2">
      <t>トキワ</t>
    </rPh>
    <rPh sb="2" eb="3">
      <t>ニシ</t>
    </rPh>
    <rPh sb="3" eb="6">
      <t>ショウガッコウ</t>
    </rPh>
    <phoneticPr fontId="60"/>
  </si>
  <si>
    <t>のびのび2</t>
    <phoneticPr fontId="60"/>
  </si>
  <si>
    <t>相談室Ⅰ</t>
    <rPh sb="0" eb="3">
      <t>ソウダンシツ</t>
    </rPh>
    <phoneticPr fontId="60"/>
  </si>
  <si>
    <t>コンピューター教室</t>
    <rPh sb="7" eb="9">
      <t>キョウシツ</t>
    </rPh>
    <phoneticPr fontId="60"/>
  </si>
  <si>
    <t>相談室Ⅱ</t>
    <rPh sb="0" eb="3">
      <t>ソウダンシツ</t>
    </rPh>
    <phoneticPr fontId="60"/>
  </si>
  <si>
    <t>三重西小学校</t>
    <rPh sb="0" eb="2">
      <t>ミエ</t>
    </rPh>
    <rPh sb="2" eb="3">
      <t>ニシ</t>
    </rPh>
    <rPh sb="3" eb="6">
      <t>ショウガッコウ</t>
    </rPh>
    <phoneticPr fontId="60"/>
  </si>
  <si>
    <t>プレールーム</t>
    <phoneticPr fontId="60"/>
  </si>
  <si>
    <t>教育相談室1</t>
    <rPh sb="0" eb="2">
      <t>キョウイク</t>
    </rPh>
    <rPh sb="2" eb="5">
      <t>ソウダンシツ</t>
    </rPh>
    <phoneticPr fontId="60"/>
  </si>
  <si>
    <t>教育相談室2</t>
    <rPh sb="0" eb="2">
      <t>キョウイク</t>
    </rPh>
    <rPh sb="2" eb="5">
      <t>ソウダンシツ</t>
    </rPh>
    <phoneticPr fontId="60"/>
  </si>
  <si>
    <t>通級(サポートルーム)</t>
    <rPh sb="0" eb="2">
      <t>ツウキュウ</t>
    </rPh>
    <phoneticPr fontId="60"/>
  </si>
  <si>
    <t>和室開放用</t>
    <rPh sb="0" eb="2">
      <t>ワシツ</t>
    </rPh>
    <rPh sb="2" eb="4">
      <t>カイホウ</t>
    </rPh>
    <rPh sb="4" eb="5">
      <t>ヨウ</t>
    </rPh>
    <phoneticPr fontId="60"/>
  </si>
  <si>
    <t>共同事務</t>
    <rPh sb="0" eb="2">
      <t>キョウドウ</t>
    </rPh>
    <rPh sb="2" eb="4">
      <t>ジム</t>
    </rPh>
    <phoneticPr fontId="60"/>
  </si>
  <si>
    <t>大谷台小学校</t>
    <rPh sb="0" eb="2">
      <t>オオタニ</t>
    </rPh>
    <rPh sb="2" eb="3">
      <t>ダイ</t>
    </rPh>
    <rPh sb="3" eb="6">
      <t>ショウガッコウ</t>
    </rPh>
    <phoneticPr fontId="60"/>
  </si>
  <si>
    <t>図書低</t>
    <rPh sb="0" eb="2">
      <t>トショ</t>
    </rPh>
    <rPh sb="2" eb="3">
      <t>テイ</t>
    </rPh>
    <phoneticPr fontId="60"/>
  </si>
  <si>
    <t>事務所</t>
    <rPh sb="0" eb="2">
      <t>ジム</t>
    </rPh>
    <rPh sb="2" eb="3">
      <t>ショ</t>
    </rPh>
    <phoneticPr fontId="60"/>
  </si>
  <si>
    <t>特別支援　たんぽぽ2</t>
    <rPh sb="0" eb="2">
      <t>トクベツ</t>
    </rPh>
    <rPh sb="2" eb="4">
      <t>シエン</t>
    </rPh>
    <phoneticPr fontId="60"/>
  </si>
  <si>
    <t>桜台小学校</t>
    <rPh sb="0" eb="1">
      <t>サクラ</t>
    </rPh>
    <rPh sb="1" eb="2">
      <t>ダイ</t>
    </rPh>
    <rPh sb="2" eb="5">
      <t>ショウガッコウ</t>
    </rPh>
    <phoneticPr fontId="60"/>
  </si>
  <si>
    <t>低図書</t>
    <rPh sb="0" eb="1">
      <t>テイ</t>
    </rPh>
    <rPh sb="1" eb="3">
      <t>トショ</t>
    </rPh>
    <phoneticPr fontId="60"/>
  </si>
  <si>
    <t>第二会議室</t>
    <rPh sb="0" eb="1">
      <t>ダイ</t>
    </rPh>
    <rPh sb="1" eb="2">
      <t>ニ</t>
    </rPh>
    <rPh sb="2" eb="5">
      <t>カイギシツ</t>
    </rPh>
    <phoneticPr fontId="60"/>
  </si>
  <si>
    <t>第一会議室</t>
    <rPh sb="0" eb="2">
      <t>ダイイチ</t>
    </rPh>
    <rPh sb="2" eb="5">
      <t>カイギシツ</t>
    </rPh>
    <phoneticPr fontId="60"/>
  </si>
  <si>
    <t>三重北小学校</t>
    <rPh sb="0" eb="2">
      <t>ミエ</t>
    </rPh>
    <rPh sb="2" eb="3">
      <t>キタ</t>
    </rPh>
    <rPh sb="3" eb="6">
      <t>ショウガッコウ</t>
    </rPh>
    <phoneticPr fontId="60"/>
  </si>
  <si>
    <t>生活科R2</t>
    <rPh sb="0" eb="3">
      <t>セイカツカ</t>
    </rPh>
    <phoneticPr fontId="60"/>
  </si>
  <si>
    <t>プレイルーム</t>
    <phoneticPr fontId="60"/>
  </si>
  <si>
    <t>児童会室(仮サポートルーム)</t>
    <rPh sb="0" eb="3">
      <t>ジドウカイ</t>
    </rPh>
    <rPh sb="3" eb="4">
      <t>シツ</t>
    </rPh>
    <rPh sb="5" eb="6">
      <t>カリ</t>
    </rPh>
    <phoneticPr fontId="60"/>
  </si>
  <si>
    <t>開放教室</t>
    <rPh sb="0" eb="2">
      <t>カイホウ</t>
    </rPh>
    <rPh sb="2" eb="4">
      <t>キョウシツ</t>
    </rPh>
    <phoneticPr fontId="60"/>
  </si>
  <si>
    <t>特別支援　なかよし</t>
    <rPh sb="0" eb="2">
      <t>トクベツ</t>
    </rPh>
    <rPh sb="2" eb="4">
      <t>シエン</t>
    </rPh>
    <phoneticPr fontId="60"/>
  </si>
  <si>
    <t>八郷西小学校</t>
    <rPh sb="0" eb="2">
      <t>ハチゴウ</t>
    </rPh>
    <rPh sb="2" eb="3">
      <t>ニシ</t>
    </rPh>
    <rPh sb="3" eb="6">
      <t>ショウガッコウ</t>
    </rPh>
    <phoneticPr fontId="60"/>
  </si>
  <si>
    <t>心の教育　相談室</t>
    <rPh sb="0" eb="1">
      <t>ココロ</t>
    </rPh>
    <rPh sb="2" eb="4">
      <t>キョウイク</t>
    </rPh>
    <rPh sb="5" eb="8">
      <t>ソウダンシツ</t>
    </rPh>
    <phoneticPr fontId="60"/>
  </si>
  <si>
    <t>羽津北小学校</t>
    <rPh sb="0" eb="1">
      <t>ハ</t>
    </rPh>
    <rPh sb="1" eb="2">
      <t>ツ</t>
    </rPh>
    <rPh sb="2" eb="3">
      <t>キタ</t>
    </rPh>
    <rPh sb="3" eb="6">
      <t>ショウガッコウ</t>
    </rPh>
    <phoneticPr fontId="60"/>
  </si>
  <si>
    <t>プレイルーム③</t>
    <phoneticPr fontId="60"/>
  </si>
  <si>
    <t>会議</t>
    <rPh sb="0" eb="2">
      <t>カイギ</t>
    </rPh>
    <phoneticPr fontId="60"/>
  </si>
  <si>
    <t>内部東小学校</t>
    <rPh sb="0" eb="2">
      <t>ナイブ</t>
    </rPh>
    <rPh sb="2" eb="3">
      <t>ヒガシ</t>
    </rPh>
    <rPh sb="3" eb="6">
      <t>ショウガッコウ</t>
    </rPh>
    <phoneticPr fontId="60"/>
  </si>
  <si>
    <t>特別支援　あおぞら2</t>
    <rPh sb="0" eb="2">
      <t>トクベツ</t>
    </rPh>
    <rPh sb="2" eb="4">
      <t>シエン</t>
    </rPh>
    <phoneticPr fontId="60"/>
  </si>
  <si>
    <t>中央小学校</t>
    <rPh sb="0" eb="2">
      <t>チュウオウ</t>
    </rPh>
    <rPh sb="2" eb="5">
      <t>ショウガッコウ</t>
    </rPh>
    <phoneticPr fontId="60"/>
  </si>
  <si>
    <t>心の教室　相談室</t>
    <rPh sb="0" eb="1">
      <t>ココロ</t>
    </rPh>
    <rPh sb="2" eb="4">
      <t>キョウシツ</t>
    </rPh>
    <rPh sb="5" eb="8">
      <t>ソウダンシツ</t>
    </rPh>
    <phoneticPr fontId="60"/>
  </si>
  <si>
    <t>楠小学校</t>
    <rPh sb="0" eb="1">
      <t>クスノキ</t>
    </rPh>
    <rPh sb="1" eb="4">
      <t>ショウガッコウ</t>
    </rPh>
    <phoneticPr fontId="60"/>
  </si>
  <si>
    <t>第一生活科室</t>
    <rPh sb="0" eb="2">
      <t>ダイイチ</t>
    </rPh>
    <rPh sb="2" eb="5">
      <t>セイカツカ</t>
    </rPh>
    <rPh sb="5" eb="6">
      <t>シツ</t>
    </rPh>
    <phoneticPr fontId="60"/>
  </si>
  <si>
    <t>学習準備室(仮サポートルーム)</t>
    <rPh sb="0" eb="2">
      <t>ガクシュウ</t>
    </rPh>
    <rPh sb="2" eb="4">
      <t>ジュンビ</t>
    </rPh>
    <rPh sb="4" eb="5">
      <t>シツ</t>
    </rPh>
    <rPh sb="6" eb="7">
      <t>カリ</t>
    </rPh>
    <phoneticPr fontId="60"/>
  </si>
  <si>
    <t>家庭科室</t>
    <rPh sb="0" eb="4">
      <t>カテイカシツ</t>
    </rPh>
    <phoneticPr fontId="60"/>
  </si>
  <si>
    <t>多目的ホール</t>
    <rPh sb="0" eb="3">
      <t>タモクテキ</t>
    </rPh>
    <phoneticPr fontId="60"/>
  </si>
  <si>
    <t>倉庫</t>
    <rPh sb="0" eb="2">
      <t>ソウコ</t>
    </rPh>
    <phoneticPr fontId="60"/>
  </si>
  <si>
    <t>ワゴン</t>
    <phoneticPr fontId="60"/>
  </si>
  <si>
    <t>事務室</t>
    <rPh sb="0" eb="3">
      <t>ジムシツ</t>
    </rPh>
    <phoneticPr fontId="60"/>
  </si>
  <si>
    <t>相談室</t>
    <rPh sb="0" eb="2">
      <t>ソウダン</t>
    </rPh>
    <rPh sb="2" eb="3">
      <t>シツ</t>
    </rPh>
    <phoneticPr fontId="60"/>
  </si>
  <si>
    <t>※保健室</t>
    <rPh sb="1" eb="4">
      <t>ホケンシツ</t>
    </rPh>
    <phoneticPr fontId="60"/>
  </si>
  <si>
    <t>図書室</t>
    <rPh sb="0" eb="3">
      <t>トショシツ</t>
    </rPh>
    <phoneticPr fontId="60"/>
  </si>
  <si>
    <t>低学年図書室</t>
    <rPh sb="0" eb="3">
      <t>テイガクネン</t>
    </rPh>
    <rPh sb="3" eb="6">
      <t>トショシツ</t>
    </rPh>
    <phoneticPr fontId="60"/>
  </si>
  <si>
    <t>特別支援</t>
    <rPh sb="0" eb="2">
      <t>トクベツ</t>
    </rPh>
    <rPh sb="2" eb="4">
      <t>シエン</t>
    </rPh>
    <phoneticPr fontId="60"/>
  </si>
  <si>
    <t>図工室</t>
    <rPh sb="0" eb="3">
      <t>ズコウシツ</t>
    </rPh>
    <phoneticPr fontId="60"/>
  </si>
  <si>
    <t>学習準備室</t>
    <rPh sb="0" eb="2">
      <t>ガクシュウ</t>
    </rPh>
    <rPh sb="2" eb="4">
      <t>ジュンビ</t>
    </rPh>
    <rPh sb="4" eb="5">
      <t>シツ</t>
    </rPh>
    <phoneticPr fontId="60"/>
  </si>
  <si>
    <t>中部中学校</t>
    <rPh sb="0" eb="2">
      <t>チュウブ</t>
    </rPh>
    <rPh sb="2" eb="5">
      <t>チュウガッコウ</t>
    </rPh>
    <phoneticPr fontId="60"/>
  </si>
  <si>
    <t>コミュニティー広場</t>
    <rPh sb="7" eb="9">
      <t>ヒロバ</t>
    </rPh>
    <phoneticPr fontId="60"/>
  </si>
  <si>
    <t>共同実施センター</t>
    <rPh sb="0" eb="2">
      <t>キョウドウ</t>
    </rPh>
    <rPh sb="2" eb="4">
      <t>ジッシ</t>
    </rPh>
    <phoneticPr fontId="60"/>
  </si>
  <si>
    <t>事務長室</t>
    <rPh sb="0" eb="3">
      <t>ジムチョウ</t>
    </rPh>
    <rPh sb="3" eb="4">
      <t>シツ</t>
    </rPh>
    <phoneticPr fontId="60"/>
  </si>
  <si>
    <t>体育室</t>
    <rPh sb="0" eb="3">
      <t>タイイクシツ</t>
    </rPh>
    <phoneticPr fontId="60"/>
  </si>
  <si>
    <t>配膳室</t>
    <rPh sb="0" eb="3">
      <t>ハイゼンシツ</t>
    </rPh>
    <phoneticPr fontId="60"/>
  </si>
  <si>
    <t>塩浜中学校</t>
    <rPh sb="0" eb="2">
      <t>シオハマ</t>
    </rPh>
    <rPh sb="2" eb="5">
      <t>チュウガッコウ</t>
    </rPh>
    <phoneticPr fontId="60"/>
  </si>
  <si>
    <t>事務センター</t>
    <rPh sb="0" eb="2">
      <t>ジム</t>
    </rPh>
    <phoneticPr fontId="60"/>
  </si>
  <si>
    <t>多目的教室(集団学習室)</t>
    <rPh sb="0" eb="3">
      <t>タモクテキ</t>
    </rPh>
    <rPh sb="3" eb="5">
      <t>キョウシツ</t>
    </rPh>
    <rPh sb="6" eb="8">
      <t>シュウダン</t>
    </rPh>
    <rPh sb="8" eb="11">
      <t>ガクシュウシツ</t>
    </rPh>
    <phoneticPr fontId="60"/>
  </si>
  <si>
    <t>美術室</t>
    <rPh sb="0" eb="2">
      <t>ビジュツ</t>
    </rPh>
    <rPh sb="2" eb="3">
      <t>シツ</t>
    </rPh>
    <phoneticPr fontId="60"/>
  </si>
  <si>
    <t>音楽室</t>
    <rPh sb="0" eb="3">
      <t>オンガクシツ</t>
    </rPh>
    <phoneticPr fontId="60"/>
  </si>
  <si>
    <t>配膳室(R4配膳室改修)</t>
    <rPh sb="0" eb="3">
      <t>ハイゼンシツ</t>
    </rPh>
    <rPh sb="6" eb="9">
      <t>ハイゼンシツ</t>
    </rPh>
    <rPh sb="9" eb="11">
      <t>カイシュウ</t>
    </rPh>
    <phoneticPr fontId="60"/>
  </si>
  <si>
    <t>山手中学校</t>
    <rPh sb="0" eb="2">
      <t>ヤマテ</t>
    </rPh>
    <rPh sb="2" eb="5">
      <t>チュウガッコウ</t>
    </rPh>
    <phoneticPr fontId="60"/>
  </si>
  <si>
    <t>更衣(研修)</t>
    <rPh sb="0" eb="2">
      <t>コウイ</t>
    </rPh>
    <rPh sb="3" eb="5">
      <t>ケンシュウ</t>
    </rPh>
    <phoneticPr fontId="60"/>
  </si>
  <si>
    <t>配膳室(R2配膳室改修)</t>
    <rPh sb="0" eb="3">
      <t>ハイゼンシツ</t>
    </rPh>
    <rPh sb="6" eb="9">
      <t>ハイゼンシツ</t>
    </rPh>
    <rPh sb="9" eb="11">
      <t>カイシュウ</t>
    </rPh>
    <phoneticPr fontId="60"/>
  </si>
  <si>
    <t>富田中学校</t>
    <rPh sb="0" eb="2">
      <t>トミタ</t>
    </rPh>
    <rPh sb="2" eb="5">
      <t>チュウガッコウ</t>
    </rPh>
    <phoneticPr fontId="60"/>
  </si>
  <si>
    <t>給食配膳室(R3配膳室)</t>
    <rPh sb="0" eb="2">
      <t>キュウショク</t>
    </rPh>
    <rPh sb="2" eb="5">
      <t>ハイゼンシツ</t>
    </rPh>
    <rPh sb="8" eb="11">
      <t>ハイゼンシツ</t>
    </rPh>
    <phoneticPr fontId="60"/>
  </si>
  <si>
    <t>富洲原中学校</t>
    <rPh sb="0" eb="3">
      <t>トミスハラ</t>
    </rPh>
    <rPh sb="3" eb="6">
      <t>チュウガッコウ</t>
    </rPh>
    <phoneticPr fontId="60"/>
  </si>
  <si>
    <t>笹川中学校</t>
    <rPh sb="0" eb="2">
      <t>ササガワ</t>
    </rPh>
    <rPh sb="2" eb="5">
      <t>チュウガッコウ</t>
    </rPh>
    <phoneticPr fontId="60"/>
  </si>
  <si>
    <t>三滝中学校</t>
    <rPh sb="0" eb="2">
      <t>ミタキ</t>
    </rPh>
    <rPh sb="2" eb="5">
      <t>チュウガッコウ</t>
    </rPh>
    <phoneticPr fontId="60"/>
  </si>
  <si>
    <t>心の相談室</t>
    <rPh sb="0" eb="1">
      <t>ココロ</t>
    </rPh>
    <rPh sb="2" eb="5">
      <t>ソウダンシツ</t>
    </rPh>
    <phoneticPr fontId="60"/>
  </si>
  <si>
    <t>第2職員室</t>
    <rPh sb="0" eb="1">
      <t>ダイ</t>
    </rPh>
    <rPh sb="2" eb="5">
      <t>ショクインシツ</t>
    </rPh>
    <phoneticPr fontId="60"/>
  </si>
  <si>
    <t>配膳室(R3配膳室)</t>
    <rPh sb="0" eb="3">
      <t>ハイゼンシツ</t>
    </rPh>
    <rPh sb="6" eb="9">
      <t>ハイゼンシツ</t>
    </rPh>
    <phoneticPr fontId="60"/>
  </si>
  <si>
    <t>大池中学校</t>
    <rPh sb="0" eb="2">
      <t>オオイケ</t>
    </rPh>
    <rPh sb="2" eb="5">
      <t>チュウガッコウ</t>
    </rPh>
    <phoneticPr fontId="60"/>
  </si>
  <si>
    <t>生徒会</t>
    <rPh sb="0" eb="3">
      <t>セイトカイ</t>
    </rPh>
    <phoneticPr fontId="60"/>
  </si>
  <si>
    <t>作業室</t>
    <rPh sb="0" eb="2">
      <t>サギョウ</t>
    </rPh>
    <rPh sb="2" eb="3">
      <t>シツ</t>
    </rPh>
    <phoneticPr fontId="60"/>
  </si>
  <si>
    <t>カウンセリングルーム</t>
    <phoneticPr fontId="60"/>
  </si>
  <si>
    <t>配膳室(R2配膳室)</t>
    <rPh sb="0" eb="3">
      <t>ハイゼンシツ</t>
    </rPh>
    <rPh sb="6" eb="9">
      <t>ハイゼンシツ</t>
    </rPh>
    <phoneticPr fontId="60"/>
  </si>
  <si>
    <t>チャレンジルーム</t>
    <phoneticPr fontId="60"/>
  </si>
  <si>
    <t>朝明中学校</t>
    <rPh sb="0" eb="2">
      <t>チョウメイ</t>
    </rPh>
    <rPh sb="2" eb="5">
      <t>チュウガッコウ</t>
    </rPh>
    <phoneticPr fontId="60"/>
  </si>
  <si>
    <t>放送</t>
    <rPh sb="0" eb="2">
      <t>ホウソウ</t>
    </rPh>
    <phoneticPr fontId="60"/>
  </si>
  <si>
    <t>保々中学校</t>
    <rPh sb="0" eb="2">
      <t>ホホ</t>
    </rPh>
    <rPh sb="2" eb="5">
      <t>チュウガッコウ</t>
    </rPh>
    <phoneticPr fontId="60"/>
  </si>
  <si>
    <t>配膳</t>
    <rPh sb="0" eb="2">
      <t>ハイゼン</t>
    </rPh>
    <phoneticPr fontId="60"/>
  </si>
  <si>
    <t>常磐中学校</t>
    <rPh sb="0" eb="2">
      <t>トキワ</t>
    </rPh>
    <rPh sb="2" eb="5">
      <t>チュウガッコウ</t>
    </rPh>
    <phoneticPr fontId="60"/>
  </si>
  <si>
    <t>小教室</t>
    <rPh sb="0" eb="1">
      <t>ショウ</t>
    </rPh>
    <rPh sb="1" eb="3">
      <t>キョウシツ</t>
    </rPh>
    <phoneticPr fontId="60"/>
  </si>
  <si>
    <t>用務室</t>
    <rPh sb="0" eb="2">
      <t>ヨウム</t>
    </rPh>
    <rPh sb="2" eb="3">
      <t>シツ</t>
    </rPh>
    <phoneticPr fontId="60"/>
  </si>
  <si>
    <t>普</t>
    <rPh sb="0" eb="1">
      <t>フ</t>
    </rPh>
    <phoneticPr fontId="60"/>
  </si>
  <si>
    <t>小会議</t>
    <rPh sb="0" eb="3">
      <t>ショウカイギ</t>
    </rPh>
    <phoneticPr fontId="60"/>
  </si>
  <si>
    <t>給食配膳室(R2配膳室)</t>
    <rPh sb="0" eb="2">
      <t>キュウショク</t>
    </rPh>
    <rPh sb="2" eb="5">
      <t>ハイゼンシツ</t>
    </rPh>
    <rPh sb="8" eb="11">
      <t>ハイゼンシツ</t>
    </rPh>
    <phoneticPr fontId="60"/>
  </si>
  <si>
    <t>西陵中学校</t>
    <rPh sb="0" eb="2">
      <t>セイリョウ</t>
    </rPh>
    <rPh sb="2" eb="5">
      <t>チュウガッコウ</t>
    </rPh>
    <phoneticPr fontId="60"/>
  </si>
  <si>
    <t>談話室</t>
    <rPh sb="0" eb="3">
      <t>ダンワシツ</t>
    </rPh>
    <phoneticPr fontId="60"/>
  </si>
  <si>
    <t>第二相談室　やすらぎ</t>
    <rPh sb="0" eb="2">
      <t>ダイニ</t>
    </rPh>
    <rPh sb="2" eb="5">
      <t>ソウダンシツ</t>
    </rPh>
    <phoneticPr fontId="60"/>
  </si>
  <si>
    <t>(相談室)</t>
    <rPh sb="1" eb="4">
      <t>ソウダンシツ</t>
    </rPh>
    <phoneticPr fontId="60"/>
  </si>
  <si>
    <t>相談1</t>
    <rPh sb="0" eb="2">
      <t>ソウダン</t>
    </rPh>
    <phoneticPr fontId="60"/>
  </si>
  <si>
    <t>西笹川中学校</t>
    <rPh sb="0" eb="1">
      <t>ニシ</t>
    </rPh>
    <rPh sb="1" eb="3">
      <t>ササガワ</t>
    </rPh>
    <rPh sb="3" eb="6">
      <t>チュウガッコウ</t>
    </rPh>
    <phoneticPr fontId="60"/>
  </si>
  <si>
    <t>第2相談室</t>
    <rPh sb="0" eb="1">
      <t>ダイ</t>
    </rPh>
    <rPh sb="2" eb="5">
      <t>ソウダンシツ</t>
    </rPh>
    <phoneticPr fontId="60"/>
  </si>
  <si>
    <t>多文化共生ルーム</t>
    <rPh sb="0" eb="3">
      <t>タブンカ</t>
    </rPh>
    <rPh sb="3" eb="5">
      <t>キョウセイ</t>
    </rPh>
    <phoneticPr fontId="60"/>
  </si>
  <si>
    <t>第3相談室</t>
    <rPh sb="0" eb="1">
      <t>ダイ</t>
    </rPh>
    <rPh sb="2" eb="5">
      <t>ソウダンシツ</t>
    </rPh>
    <phoneticPr fontId="60"/>
  </si>
  <si>
    <t>配膳室(R4相談室)</t>
    <rPh sb="0" eb="3">
      <t>ハイゼンシツ</t>
    </rPh>
    <rPh sb="6" eb="9">
      <t>ソウダンシツ</t>
    </rPh>
    <phoneticPr fontId="60"/>
  </si>
  <si>
    <t>第1相談室</t>
    <rPh sb="0" eb="1">
      <t>ダイ</t>
    </rPh>
    <rPh sb="2" eb="5">
      <t>ソウダンシツ</t>
    </rPh>
    <phoneticPr fontId="60"/>
  </si>
  <si>
    <t>三重平中学校</t>
    <rPh sb="0" eb="2">
      <t>ミエ</t>
    </rPh>
    <rPh sb="2" eb="3">
      <t>ダイラ</t>
    </rPh>
    <rPh sb="3" eb="6">
      <t>チュウガッコウ</t>
    </rPh>
    <phoneticPr fontId="60"/>
  </si>
  <si>
    <t>学習室A</t>
    <rPh sb="0" eb="2">
      <t>ガクシュウ</t>
    </rPh>
    <rPh sb="2" eb="3">
      <t>シツ</t>
    </rPh>
    <phoneticPr fontId="60"/>
  </si>
  <si>
    <t>小会議室</t>
    <rPh sb="0" eb="1">
      <t>ショウ</t>
    </rPh>
    <rPh sb="1" eb="4">
      <t>カイギシツ</t>
    </rPh>
    <phoneticPr fontId="60"/>
  </si>
  <si>
    <t>和室(多目的)</t>
    <rPh sb="0" eb="2">
      <t>ワシツ</t>
    </rPh>
    <rPh sb="3" eb="6">
      <t>タモクテキ</t>
    </rPh>
    <phoneticPr fontId="60"/>
  </si>
  <si>
    <t>配膳室2</t>
    <rPh sb="0" eb="3">
      <t>ハイゼンシツ</t>
    </rPh>
    <phoneticPr fontId="60"/>
  </si>
  <si>
    <t>羽津中学校</t>
    <rPh sb="0" eb="1">
      <t>ハ</t>
    </rPh>
    <rPh sb="1" eb="2">
      <t>ツ</t>
    </rPh>
    <rPh sb="2" eb="5">
      <t>チュウガッコウ</t>
    </rPh>
    <phoneticPr fontId="60"/>
  </si>
  <si>
    <t>学習室(更衣室)</t>
    <rPh sb="0" eb="2">
      <t>ガクシュウ</t>
    </rPh>
    <rPh sb="2" eb="3">
      <t>シツ</t>
    </rPh>
    <rPh sb="4" eb="7">
      <t>コウイシツ</t>
    </rPh>
    <phoneticPr fontId="60"/>
  </si>
  <si>
    <t>西朝明中学校</t>
    <rPh sb="0" eb="1">
      <t>ニシ</t>
    </rPh>
    <rPh sb="1" eb="3">
      <t>チョウメイ</t>
    </rPh>
    <rPh sb="3" eb="6">
      <t>チュウガッコウ</t>
    </rPh>
    <phoneticPr fontId="60"/>
  </si>
  <si>
    <t>第2相談</t>
    <rPh sb="0" eb="1">
      <t>ダイ</t>
    </rPh>
    <rPh sb="2" eb="4">
      <t>ソウダン</t>
    </rPh>
    <phoneticPr fontId="60"/>
  </si>
  <si>
    <t>更衣室(R4配膳室)</t>
    <rPh sb="0" eb="3">
      <t>コウイシツ</t>
    </rPh>
    <rPh sb="6" eb="9">
      <t>ハイゼンシツ</t>
    </rPh>
    <phoneticPr fontId="60"/>
  </si>
  <si>
    <t>桜中学校</t>
    <rPh sb="0" eb="1">
      <t>サクラ</t>
    </rPh>
    <rPh sb="1" eb="4">
      <t>チュウガッコウ</t>
    </rPh>
    <phoneticPr fontId="60"/>
  </si>
  <si>
    <t>相談②</t>
    <rPh sb="0" eb="2">
      <t>ソウダン</t>
    </rPh>
    <phoneticPr fontId="60"/>
  </si>
  <si>
    <t>相談①</t>
    <rPh sb="0" eb="2">
      <t>ソウダン</t>
    </rPh>
    <phoneticPr fontId="60"/>
  </si>
  <si>
    <t>特別支援　6組B</t>
    <rPh sb="0" eb="2">
      <t>トクベツ</t>
    </rPh>
    <rPh sb="2" eb="4">
      <t>シエン</t>
    </rPh>
    <rPh sb="6" eb="7">
      <t>クミ</t>
    </rPh>
    <phoneticPr fontId="60"/>
  </si>
  <si>
    <t>相談③</t>
    <rPh sb="0" eb="2">
      <t>ソウダン</t>
    </rPh>
    <phoneticPr fontId="60"/>
  </si>
  <si>
    <t>(R2配膳室)</t>
    <rPh sb="3" eb="6">
      <t>ハイゼンシツ</t>
    </rPh>
    <phoneticPr fontId="60"/>
  </si>
  <si>
    <t>内部中学校</t>
    <rPh sb="0" eb="2">
      <t>ナイブ</t>
    </rPh>
    <rPh sb="2" eb="5">
      <t>チュウガッコウ</t>
    </rPh>
    <phoneticPr fontId="60"/>
  </si>
  <si>
    <t>学習室</t>
    <rPh sb="0" eb="2">
      <t>ガクシュウ</t>
    </rPh>
    <rPh sb="2" eb="3">
      <t>シツ</t>
    </rPh>
    <phoneticPr fontId="60"/>
  </si>
  <si>
    <t>放送室</t>
    <rPh sb="0" eb="2">
      <t>ホウソウ</t>
    </rPh>
    <rPh sb="2" eb="3">
      <t>シツ</t>
    </rPh>
    <phoneticPr fontId="60"/>
  </si>
  <si>
    <t>楠中学校</t>
    <rPh sb="0" eb="1">
      <t>クスノキ</t>
    </rPh>
    <rPh sb="1" eb="4">
      <t>チュウガッコウ</t>
    </rPh>
    <phoneticPr fontId="60"/>
  </si>
  <si>
    <t>研修室(B)</t>
    <rPh sb="0" eb="3">
      <t>ケンシュウシツ</t>
    </rPh>
    <phoneticPr fontId="60"/>
  </si>
  <si>
    <t>応接校長室</t>
    <rPh sb="0" eb="2">
      <t>オウセツ</t>
    </rPh>
    <rPh sb="2" eb="5">
      <t>コウチョウシツ</t>
    </rPh>
    <phoneticPr fontId="60"/>
  </si>
  <si>
    <t>教育相談室</t>
    <rPh sb="0" eb="2">
      <t>キョウイク</t>
    </rPh>
    <rPh sb="2" eb="5">
      <t>ソウダンシツ</t>
    </rPh>
    <phoneticPr fontId="60"/>
  </si>
  <si>
    <t>カウンセリング室</t>
    <rPh sb="7" eb="8">
      <t>シツ</t>
    </rPh>
    <phoneticPr fontId="60"/>
  </si>
  <si>
    <t>学校名</t>
    <rPh sb="0" eb="3">
      <t>ガッコウメイ</t>
    </rPh>
    <phoneticPr fontId="1"/>
  </si>
  <si>
    <t>中部西小学校</t>
  </si>
  <si>
    <t>浜田小学校</t>
  </si>
  <si>
    <t>橋北小学校</t>
  </si>
  <si>
    <t>海蔵小学校</t>
  </si>
  <si>
    <t>塩浜小学校</t>
  </si>
  <si>
    <t>富洲原小学校</t>
  </si>
  <si>
    <t>羽津小学校</t>
  </si>
  <si>
    <t>常磐小学校</t>
  </si>
  <si>
    <t>日永小学校</t>
  </si>
  <si>
    <t>四郷小学校</t>
  </si>
  <si>
    <t>内部小学校</t>
  </si>
  <si>
    <t>小山田小学校</t>
  </si>
  <si>
    <t>河原田小学校</t>
  </si>
  <si>
    <t>川島小学校</t>
  </si>
  <si>
    <t>神前小学校</t>
  </si>
  <si>
    <t>桜小学校</t>
  </si>
  <si>
    <t>県小学校</t>
  </si>
  <si>
    <t>三重小学校</t>
  </si>
  <si>
    <t>大矢知興譲小学校</t>
  </si>
  <si>
    <t>八郷小学校</t>
  </si>
  <si>
    <t>下野小学校</t>
  </si>
  <si>
    <t>保々小学校</t>
  </si>
  <si>
    <t>水沢小学校</t>
  </si>
  <si>
    <t>高花平小学校</t>
  </si>
  <si>
    <t>泊山小学校</t>
  </si>
  <si>
    <t>笹川小学校</t>
  </si>
  <si>
    <t>常磐西小学校</t>
  </si>
  <si>
    <t>三重西小学校</t>
  </si>
  <si>
    <t>大谷台小学校</t>
  </si>
  <si>
    <t>桜台小学校</t>
  </si>
  <si>
    <t>三重北小学校</t>
  </si>
  <si>
    <t>八郷西小学校</t>
  </si>
  <si>
    <t>羽津北小学校</t>
  </si>
  <si>
    <t>内部東小学校</t>
  </si>
  <si>
    <t>中央小学校</t>
  </si>
  <si>
    <t>楠小学校</t>
  </si>
  <si>
    <t>中部中学校</t>
  </si>
  <si>
    <t>塩浜中学校</t>
  </si>
  <si>
    <t>山手中学校</t>
  </si>
  <si>
    <t>富田中学校</t>
  </si>
  <si>
    <t>富洲原中学校</t>
  </si>
  <si>
    <t>笹川中学校</t>
  </si>
  <si>
    <t>三滝中学校</t>
  </si>
  <si>
    <t>大池中学校</t>
  </si>
  <si>
    <t>朝明中学校</t>
  </si>
  <si>
    <t>保々中学校</t>
  </si>
  <si>
    <t>常磐中学校</t>
  </si>
  <si>
    <t>西陵中学校</t>
  </si>
  <si>
    <t>西笹川中学校</t>
  </si>
  <si>
    <t>三重平中学校</t>
  </si>
  <si>
    <t>羽津中学校</t>
  </si>
  <si>
    <t>西朝明中学校</t>
  </si>
  <si>
    <t>桜中学校</t>
  </si>
  <si>
    <t>内部中学校</t>
  </si>
  <si>
    <t>楠中学校</t>
  </si>
  <si>
    <t>※休憩室（給食室）</t>
    <rPh sb="1" eb="4">
      <t>キュウケイシツ</t>
    </rPh>
    <rPh sb="5" eb="8">
      <t>キュウショクシツ</t>
    </rPh>
    <phoneticPr fontId="60"/>
  </si>
  <si>
    <t>休憩（給食室）</t>
    <rPh sb="0" eb="2">
      <t>キュウケイ</t>
    </rPh>
    <phoneticPr fontId="60"/>
  </si>
  <si>
    <t>休憩室（給食室）</t>
    <rPh sb="0" eb="3">
      <t>キュウケイシツ</t>
    </rPh>
    <phoneticPr fontId="60"/>
  </si>
  <si>
    <t>※休憩室（給食室）</t>
    <rPh sb="1" eb="4">
      <t>キュウケイシツ</t>
    </rPh>
    <phoneticPr fontId="60"/>
  </si>
  <si>
    <t>休憩室（給食室）</t>
    <rPh sb="0" eb="2">
      <t>キュウケイ</t>
    </rPh>
    <rPh sb="2" eb="3">
      <t>シツ</t>
    </rPh>
    <phoneticPr fontId="60"/>
  </si>
  <si>
    <t>休養室（給食室）</t>
    <rPh sb="0" eb="2">
      <t>キュウヨウ</t>
    </rPh>
    <rPh sb="2" eb="3">
      <t>シツ</t>
    </rPh>
    <phoneticPr fontId="60"/>
  </si>
  <si>
    <t>休憩室（教職員利用）</t>
    <rPh sb="0" eb="3">
      <t>キュウケイシツ</t>
    </rPh>
    <rPh sb="4" eb="7">
      <t>キョウショクイン</t>
    </rPh>
    <rPh sb="7" eb="9">
      <t>リヨウ</t>
    </rPh>
    <phoneticPr fontId="60"/>
  </si>
  <si>
    <t>休憩室（教職員利用）</t>
    <rPh sb="0" eb="3">
      <t>キュウケイシツ</t>
    </rPh>
    <phoneticPr fontId="60"/>
  </si>
  <si>
    <t>休憩（教職員利用）</t>
    <rPh sb="0" eb="2">
      <t>キュウケイ</t>
    </rPh>
    <phoneticPr fontId="60"/>
  </si>
  <si>
    <t>休養室（教職員利用）</t>
    <rPh sb="0" eb="2">
      <t>キュウヨウ</t>
    </rPh>
    <rPh sb="2" eb="3">
      <t>シツ</t>
    </rPh>
    <phoneticPr fontId="60"/>
  </si>
  <si>
    <t>※１ このシートは、様式11-6とリンクしています。学校毎に様式11-5と様式11-6を必ずセットで利用してください。</t>
    <rPh sb="10" eb="12">
      <t>ヨウシキ</t>
    </rPh>
    <rPh sb="26" eb="28">
      <t>ガッコウ</t>
    </rPh>
    <rPh sb="28" eb="29">
      <t>ゴト</t>
    </rPh>
    <rPh sb="30" eb="32">
      <t>ヨウシキ</t>
    </rPh>
    <rPh sb="37" eb="39">
      <t>ヨウシキ</t>
    </rPh>
    <rPh sb="44" eb="45">
      <t>カナラ</t>
    </rPh>
    <rPh sb="50" eb="52">
      <t>リヨウ</t>
    </rPh>
    <phoneticPr fontId="4"/>
  </si>
  <si>
    <t>室用途番号</t>
    <rPh sb="0" eb="1">
      <t>シツ</t>
    </rPh>
    <rPh sb="1" eb="3">
      <t>ヨウト</t>
    </rPh>
    <rPh sb="3" eb="5">
      <t>バンゴウ</t>
    </rPh>
    <phoneticPr fontId="4"/>
  </si>
  <si>
    <t>休憩室（給食室）</t>
    <rPh sb="4" eb="7">
      <t>キュウショクシツ</t>
    </rPh>
    <phoneticPr fontId="4"/>
  </si>
  <si>
    <t>※機器設置室名称のおよび対応する室用途番号を下表を確認のうえ入力してください↓</t>
    <rPh sb="1" eb="3">
      <t>キキ</t>
    </rPh>
    <rPh sb="3" eb="5">
      <t>セッチ</t>
    </rPh>
    <rPh sb="5" eb="6">
      <t>シツ</t>
    </rPh>
    <rPh sb="6" eb="8">
      <t>メイショウ</t>
    </rPh>
    <rPh sb="12" eb="14">
      <t>タイオウ</t>
    </rPh>
    <rPh sb="16" eb="17">
      <t>シツ</t>
    </rPh>
    <rPh sb="17" eb="19">
      <t>ヨウト</t>
    </rPh>
    <rPh sb="19" eb="21">
      <t>バンゴウ</t>
    </rPh>
    <rPh sb="22" eb="24">
      <t>カヒョウ</t>
    </rPh>
    <rPh sb="25" eb="27">
      <t>カクニン</t>
    </rPh>
    <rPh sb="30" eb="32">
      <t>ニュウリョク</t>
    </rPh>
    <phoneticPr fontId="4"/>
  </si>
  <si>
    <t>※２ 入力の際には１行目の学校名を必ず選択してください。学校名を選択すると下表（空調機設置対象室と室用途番号対応表）に対象室が表示されますので漏れのないよう入力してください。</t>
    <rPh sb="3" eb="5">
      <t>ニュウリョク</t>
    </rPh>
    <rPh sb="6" eb="7">
      <t>サイ</t>
    </rPh>
    <rPh sb="10" eb="12">
      <t>ギョウメ</t>
    </rPh>
    <rPh sb="13" eb="15">
      <t>ガッコウ</t>
    </rPh>
    <rPh sb="15" eb="16">
      <t>メイ</t>
    </rPh>
    <rPh sb="17" eb="18">
      <t>カナラ</t>
    </rPh>
    <rPh sb="19" eb="21">
      <t>センタク</t>
    </rPh>
    <rPh sb="28" eb="30">
      <t>ガッコウ</t>
    </rPh>
    <rPh sb="30" eb="31">
      <t>メイ</t>
    </rPh>
    <rPh sb="32" eb="34">
      <t>センタク</t>
    </rPh>
    <rPh sb="37" eb="39">
      <t>カヒョウ</t>
    </rPh>
    <rPh sb="40" eb="43">
      <t>クウチョウキ</t>
    </rPh>
    <rPh sb="43" eb="45">
      <t>セッチ</t>
    </rPh>
    <rPh sb="45" eb="47">
      <t>タイショウ</t>
    </rPh>
    <rPh sb="47" eb="48">
      <t>シツ</t>
    </rPh>
    <rPh sb="49" eb="50">
      <t>シツ</t>
    </rPh>
    <rPh sb="50" eb="52">
      <t>ヨウト</t>
    </rPh>
    <rPh sb="52" eb="54">
      <t>バンゴウ</t>
    </rPh>
    <rPh sb="54" eb="56">
      <t>タイオウ</t>
    </rPh>
    <rPh sb="56" eb="57">
      <t>ヒョウ</t>
    </rPh>
    <rPh sb="59" eb="61">
      <t>タイショウ</t>
    </rPh>
    <rPh sb="61" eb="62">
      <t>シツ</t>
    </rPh>
    <rPh sb="63" eb="65">
      <t>ヒョウジ</t>
    </rPh>
    <rPh sb="71" eb="72">
      <t>モ</t>
    </rPh>
    <rPh sb="78" eb="80">
      <t>ニュウリョク</t>
    </rPh>
    <phoneticPr fontId="4"/>
  </si>
  <si>
    <t>※３ このファイルはシートの追加や削除ができませんので、学校ごとにファイルを作成してください。</t>
    <rPh sb="14" eb="16">
      <t>ツイカ</t>
    </rPh>
    <rPh sb="17" eb="19">
      <t>サクジョ</t>
    </rPh>
    <rPh sb="28" eb="30">
      <t>ガッコウ</t>
    </rPh>
    <rPh sb="38" eb="40">
      <t>サクセイ</t>
    </rPh>
    <phoneticPr fontId="4"/>
  </si>
  <si>
    <t>※４ 着色されているセル部分に、適宜入力して下さい。ガスを使用する場合は、右上のプルダウンメニューより、ガス種別を選択してください。</t>
    <rPh sb="3" eb="5">
      <t>チャクショク</t>
    </rPh>
    <rPh sb="12" eb="14">
      <t>ブブン</t>
    </rPh>
    <rPh sb="16" eb="18">
      <t>テキギ</t>
    </rPh>
    <rPh sb="18" eb="20">
      <t>ニュウリョク</t>
    </rPh>
    <rPh sb="22" eb="23">
      <t>クダ</t>
    </rPh>
    <rPh sb="29" eb="31">
      <t>シヨウ</t>
    </rPh>
    <rPh sb="33" eb="35">
      <t>バアイ</t>
    </rPh>
    <rPh sb="37" eb="39">
      <t>ミギウエ</t>
    </rPh>
    <rPh sb="54" eb="56">
      <t>シュベツ</t>
    </rPh>
    <rPh sb="57" eb="59">
      <t>センタク</t>
    </rPh>
    <phoneticPr fontId="4"/>
  </si>
  <si>
    <t>※５ 蓄熱式の場合は、蓄熱利用時の定格能力（冷房、暖房）、蓄熱利用時の消費電力（冷房、暖房）、1日当たりの蓄熱に要する定格消費電力量（冷房、暖房）を記入してください。</t>
    <rPh sb="3" eb="6">
      <t>チクネツシキ</t>
    </rPh>
    <rPh sb="7" eb="9">
      <t>バアイ</t>
    </rPh>
    <rPh sb="11" eb="12">
      <t>チク</t>
    </rPh>
    <rPh sb="12" eb="13">
      <t>ネツ</t>
    </rPh>
    <rPh sb="13" eb="15">
      <t>リヨウ</t>
    </rPh>
    <rPh sb="15" eb="16">
      <t>ジ</t>
    </rPh>
    <rPh sb="17" eb="19">
      <t>テイカク</t>
    </rPh>
    <rPh sb="19" eb="21">
      <t>ノウリョク</t>
    </rPh>
    <rPh sb="22" eb="24">
      <t>レイボウ</t>
    </rPh>
    <rPh sb="25" eb="27">
      <t>ダンボウ</t>
    </rPh>
    <rPh sb="29" eb="30">
      <t>チク</t>
    </rPh>
    <rPh sb="30" eb="31">
      <t>ネツ</t>
    </rPh>
    <rPh sb="31" eb="33">
      <t>リヨウ</t>
    </rPh>
    <rPh sb="33" eb="34">
      <t>ジ</t>
    </rPh>
    <rPh sb="35" eb="37">
      <t>ショウヒ</t>
    </rPh>
    <rPh sb="37" eb="39">
      <t>デンリョク</t>
    </rPh>
    <rPh sb="40" eb="42">
      <t>レイボウ</t>
    </rPh>
    <rPh sb="43" eb="45">
      <t>ダンボウ</t>
    </rPh>
    <rPh sb="48" eb="49">
      <t>ニチ</t>
    </rPh>
    <rPh sb="49" eb="50">
      <t>ア</t>
    </rPh>
    <rPh sb="53" eb="55">
      <t>チクネツ</t>
    </rPh>
    <rPh sb="56" eb="57">
      <t>ヨウ</t>
    </rPh>
    <rPh sb="59" eb="61">
      <t>テイカク</t>
    </rPh>
    <rPh sb="61" eb="63">
      <t>ショウヒ</t>
    </rPh>
    <rPh sb="63" eb="65">
      <t>デンリョク</t>
    </rPh>
    <rPh sb="65" eb="66">
      <t>リョウ</t>
    </rPh>
    <rPh sb="67" eb="69">
      <t>レイボウ</t>
    </rPh>
    <rPh sb="70" eb="72">
      <t>ダンボウ</t>
    </rPh>
    <rPh sb="74" eb="76">
      <t>キニュウ</t>
    </rPh>
    <phoneticPr fontId="4"/>
  </si>
  <si>
    <t>※６ ガスの消費量は、標準状態の体積（m3N）を入力してください。</t>
    <rPh sb="6" eb="8">
      <t>ショウヒ</t>
    </rPh>
    <rPh sb="8" eb="9">
      <t>リョウ</t>
    </rPh>
    <rPh sb="11" eb="13">
      <t>ヒョウジュン</t>
    </rPh>
    <rPh sb="13" eb="15">
      <t>ジョウタイ</t>
    </rPh>
    <rPh sb="16" eb="18">
      <t>タイセキ</t>
    </rPh>
    <rPh sb="24" eb="26">
      <t>ニュウリョク</t>
    </rPh>
    <phoneticPr fontId="4"/>
  </si>
  <si>
    <t>※７ 各機器類の仕様（能力、消費量）がわかる資料等を添付してください。</t>
    <rPh sb="3" eb="7">
      <t>カクキキルイ</t>
    </rPh>
    <rPh sb="8" eb="10">
      <t>シヨウ</t>
    </rPh>
    <rPh sb="11" eb="13">
      <t>ノウリョク</t>
    </rPh>
    <rPh sb="14" eb="17">
      <t>ショウヒリョウ</t>
    </rPh>
    <rPh sb="22" eb="24">
      <t>シリョウ</t>
    </rPh>
    <rPh sb="24" eb="25">
      <t>トウ</t>
    </rPh>
    <rPh sb="26" eb="28">
      <t>テンプ</t>
    </rPh>
    <phoneticPr fontId="4"/>
  </si>
  <si>
    <t>※８ 様式11-6①～様式11-6⑤は室用途別の計算シート、様式11-6⑥は学校全体の集計シートとなっていますので学校別のエネルギー消費量および光熱費は11-6⑥で集計された数字となります。</t>
    <rPh sb="3" eb="5">
      <t>ヨウシキ</t>
    </rPh>
    <rPh sb="11" eb="13">
      <t>ヨウシキ</t>
    </rPh>
    <rPh sb="19" eb="20">
      <t>シツ</t>
    </rPh>
    <rPh sb="20" eb="22">
      <t>ヨウト</t>
    </rPh>
    <rPh sb="22" eb="23">
      <t>ベツ</t>
    </rPh>
    <rPh sb="24" eb="26">
      <t>ケイサン</t>
    </rPh>
    <rPh sb="30" eb="32">
      <t>ヨウシキ</t>
    </rPh>
    <rPh sb="38" eb="40">
      <t>ガッコウ</t>
    </rPh>
    <rPh sb="40" eb="42">
      <t>ゼンタイ</t>
    </rPh>
    <rPh sb="43" eb="45">
      <t>シュウケイ</t>
    </rPh>
    <rPh sb="57" eb="59">
      <t>ガッコウ</t>
    </rPh>
    <rPh sb="59" eb="60">
      <t>ベツ</t>
    </rPh>
    <rPh sb="66" eb="69">
      <t>ショウヒリョウ</t>
    </rPh>
    <rPh sb="72" eb="75">
      <t>コウネツヒ</t>
    </rPh>
    <rPh sb="82" eb="84">
      <t>シュウケイ</t>
    </rPh>
    <rPh sb="87" eb="89">
      <t>スウジ</t>
    </rPh>
    <phoneticPr fontId="4"/>
  </si>
  <si>
    <t>シート入力時の注意事項</t>
    <rPh sb="3" eb="5">
      <t>ニュウリョク</t>
    </rPh>
    <rPh sb="5" eb="6">
      <t>ジ</t>
    </rPh>
    <rPh sb="7" eb="9">
      <t>チュウイ</t>
    </rPh>
    <rPh sb="9" eb="11">
      <t>ジコウ</t>
    </rPh>
    <phoneticPr fontId="4"/>
  </si>
  <si>
    <t>（様式６－１）</t>
    <rPh sb="1" eb="3">
      <t>ヨウシキ</t>
    </rPh>
    <phoneticPr fontId="4"/>
  </si>
  <si>
    <t>チェックシート</t>
    <phoneticPr fontId="4"/>
  </si>
  <si>
    <t>・｢事業提案書｣の提案内容が、下記に示されている「要求水準書」を満たす内容となっているか確認してください。</t>
    <rPh sb="2" eb="4">
      <t>ジギョウ</t>
    </rPh>
    <rPh sb="25" eb="27">
      <t>ヨウキュウ</t>
    </rPh>
    <rPh sb="27" eb="29">
      <t>スイジュン</t>
    </rPh>
    <rPh sb="29" eb="30">
      <t>ショ</t>
    </rPh>
    <phoneticPr fontId="4"/>
  </si>
  <si>
    <r>
      <t>・｢事業提案書｣で要求水準が満たされていることが確認可能な事項は、その内容が示されている様式番号（複数可）を様式No欄に記載してください。</t>
    </r>
    <r>
      <rPr>
        <strike/>
        <sz val="9"/>
        <color indexed="10"/>
        <rFont val="ＭＳ ゴシック"/>
        <family val="3"/>
        <charset val="128"/>
      </rPr>
      <t/>
    </r>
    <rPh sb="46" eb="48">
      <t>バンゴウ</t>
    </rPh>
    <rPh sb="54" eb="56">
      <t>ヨウシキ</t>
    </rPh>
    <rPh sb="58" eb="59">
      <t>ラン</t>
    </rPh>
    <phoneticPr fontId="4"/>
  </si>
  <si>
    <t>・｢事業提案書｣に要求水準を満たしているという具体的な記載がない場合は、実現可能という事を確認の上、応募者確認欄に“○”を記載してください。</t>
    <rPh sb="50" eb="53">
      <t>オウボシャ</t>
    </rPh>
    <phoneticPr fontId="4"/>
  </si>
  <si>
    <t>項目等</t>
    <rPh sb="0" eb="2">
      <t>コウモク</t>
    </rPh>
    <rPh sb="2" eb="3">
      <t>トウ</t>
    </rPh>
    <phoneticPr fontId="4"/>
  </si>
  <si>
    <t>様式
Ｎｏ</t>
    <rPh sb="0" eb="2">
      <t>ヨウシキ</t>
    </rPh>
    <phoneticPr fontId="4"/>
  </si>
  <si>
    <t>応募者
確認</t>
    <rPh sb="0" eb="3">
      <t>オウボシャ</t>
    </rPh>
    <rPh sb="4" eb="6">
      <t>カクニン</t>
    </rPh>
    <phoneticPr fontId="4"/>
  </si>
  <si>
    <t>2.3.1.（1）エ</t>
    <phoneticPr fontId="4"/>
  </si>
  <si>
    <t>2.3.2.（1）ア</t>
    <phoneticPr fontId="4"/>
  </si>
  <si>
    <t>2.3.2.（2）ウ</t>
    <phoneticPr fontId="4"/>
  </si>
  <si>
    <t>2.3.2.（3）ア</t>
    <phoneticPr fontId="4"/>
  </si>
  <si>
    <t>2.3.2.（4）ウ</t>
    <phoneticPr fontId="4"/>
  </si>
  <si>
    <t>3.3.1.（1）イ</t>
    <phoneticPr fontId="4"/>
  </si>
  <si>
    <t>3.3.1.（1）ウ</t>
    <phoneticPr fontId="4"/>
  </si>
  <si>
    <t>3.3.1.（1）オ</t>
    <phoneticPr fontId="4"/>
  </si>
  <si>
    <t>3.3.1.（1）キ</t>
    <phoneticPr fontId="4"/>
  </si>
  <si>
    <t>3.3.1.（1）ク</t>
    <phoneticPr fontId="4"/>
  </si>
  <si>
    <t>3.3.1.（1）シ</t>
    <phoneticPr fontId="4"/>
  </si>
  <si>
    <t>3.3.1.（1）セ</t>
    <phoneticPr fontId="4"/>
  </si>
  <si>
    <t>3.3.1.（1）ソ</t>
    <phoneticPr fontId="4"/>
  </si>
  <si>
    <t>工事用電力、水道、ガス等</t>
    <phoneticPr fontId="4"/>
  </si>
  <si>
    <t>3.3.1.（3）ア</t>
    <phoneticPr fontId="4"/>
  </si>
  <si>
    <t>3.3.1.（3）ウ</t>
    <phoneticPr fontId="4"/>
  </si>
  <si>
    <t>3.3.1.（4）イ</t>
    <phoneticPr fontId="4"/>
  </si>
  <si>
    <t>3.3.1.（4）ウ</t>
    <phoneticPr fontId="4"/>
  </si>
  <si>
    <t>3.3.1.（4）エ</t>
    <phoneticPr fontId="4"/>
  </si>
  <si>
    <t>3.3.1.（4）オ</t>
    <phoneticPr fontId="4"/>
  </si>
  <si>
    <t>3.3.1.（4）キ</t>
    <phoneticPr fontId="4"/>
  </si>
  <si>
    <t>3.3.1.（4）コ</t>
    <phoneticPr fontId="4"/>
  </si>
  <si>
    <t>3.3.1.（5）ア</t>
    <phoneticPr fontId="4"/>
  </si>
  <si>
    <t>3.3.1.（5）カ</t>
    <phoneticPr fontId="4"/>
  </si>
  <si>
    <t>3.3.1.（5）キ</t>
    <phoneticPr fontId="4"/>
  </si>
  <si>
    <t>3.3.1.（5）コ</t>
    <phoneticPr fontId="4"/>
  </si>
  <si>
    <t>試運転調整</t>
    <phoneticPr fontId="4"/>
  </si>
  <si>
    <t>3.3.1.（6）オ</t>
    <phoneticPr fontId="4"/>
  </si>
  <si>
    <t>その他、付随業務</t>
    <phoneticPr fontId="4"/>
  </si>
  <si>
    <t>事前調査業務</t>
    <phoneticPr fontId="4"/>
  </si>
  <si>
    <t>3.3.2.（1）</t>
    <phoneticPr fontId="4"/>
  </si>
  <si>
    <t>3.3.2.（2）エ</t>
    <phoneticPr fontId="4"/>
  </si>
  <si>
    <t>3.3.2.（2）キ</t>
    <phoneticPr fontId="4"/>
  </si>
  <si>
    <t xml:space="preserve">3.3.2.（2）コ </t>
    <phoneticPr fontId="4"/>
  </si>
  <si>
    <t>3.3.2.（4）ウ</t>
    <phoneticPr fontId="4"/>
  </si>
  <si>
    <t xml:space="preserve">3.3.2.（4）エ </t>
    <phoneticPr fontId="4"/>
  </si>
  <si>
    <t>4.3.1.（1）ア</t>
    <phoneticPr fontId="4"/>
  </si>
  <si>
    <t xml:space="preserve">4.3.1.（1）ウ </t>
    <phoneticPr fontId="4"/>
  </si>
  <si>
    <t>一般的要件</t>
    <phoneticPr fontId="4"/>
  </si>
  <si>
    <t>5.3.1.（1）ア</t>
    <phoneticPr fontId="4"/>
  </si>
  <si>
    <t>5.3.1.（1）ウ</t>
    <phoneticPr fontId="4"/>
  </si>
  <si>
    <t>5.3.1.（1）エ</t>
    <phoneticPr fontId="4"/>
  </si>
  <si>
    <t>5.3.1.（1）カ</t>
    <phoneticPr fontId="4"/>
  </si>
  <si>
    <t>性能基準</t>
    <phoneticPr fontId="4"/>
  </si>
  <si>
    <t>5.3.1.（3）ア</t>
    <phoneticPr fontId="4"/>
  </si>
  <si>
    <t>5.3.1.（3）イ</t>
    <phoneticPr fontId="4"/>
  </si>
  <si>
    <t>保守点検</t>
    <phoneticPr fontId="4"/>
  </si>
  <si>
    <t>5.3.1.（4）ア</t>
    <phoneticPr fontId="4"/>
  </si>
  <si>
    <t>5.3.1.（4）ウ</t>
    <phoneticPr fontId="4"/>
  </si>
  <si>
    <t>5.3.1.（5）ア</t>
    <phoneticPr fontId="4"/>
  </si>
  <si>
    <t>5.3.1.（5）イ</t>
    <phoneticPr fontId="4"/>
  </si>
  <si>
    <t>5.3.1.（5）エ</t>
    <phoneticPr fontId="4"/>
  </si>
  <si>
    <t>5.3.1.（5）オ</t>
    <phoneticPr fontId="4"/>
  </si>
  <si>
    <t>助言</t>
    <phoneticPr fontId="4"/>
  </si>
  <si>
    <t>5.3.3.（3）イ</t>
    <phoneticPr fontId="4"/>
  </si>
  <si>
    <t>5.3.3.（3）ウ</t>
    <phoneticPr fontId="4"/>
  </si>
  <si>
    <t>苦情・故障対応</t>
    <phoneticPr fontId="4"/>
  </si>
  <si>
    <t>5.3.3.（4）ア</t>
    <phoneticPr fontId="4"/>
  </si>
  <si>
    <t>5.3.3.（4）ウ</t>
    <phoneticPr fontId="4"/>
  </si>
  <si>
    <t>6.ア</t>
    <phoneticPr fontId="4"/>
  </si>
  <si>
    <t>空調設備の機能及び性能に関する要求水準</t>
    <phoneticPr fontId="4"/>
  </si>
  <si>
    <t>7.1.エ</t>
    <phoneticPr fontId="4"/>
  </si>
  <si>
    <t>7.1.カ</t>
    <phoneticPr fontId="4"/>
  </si>
  <si>
    <t>7.1.キ</t>
    <phoneticPr fontId="4"/>
  </si>
  <si>
    <t>7.1.ク</t>
    <phoneticPr fontId="4"/>
  </si>
  <si>
    <t>7.1.ケ</t>
    <phoneticPr fontId="4"/>
  </si>
  <si>
    <t>7.1.サ</t>
    <phoneticPr fontId="4"/>
  </si>
  <si>
    <t>7.2.1.ア</t>
    <phoneticPr fontId="4"/>
  </si>
  <si>
    <t>7.2.1.オ</t>
    <phoneticPr fontId="4"/>
  </si>
  <si>
    <t>7.2.1.ス</t>
    <phoneticPr fontId="4"/>
  </si>
  <si>
    <t>7.2.1.ト</t>
    <phoneticPr fontId="4"/>
  </si>
  <si>
    <t>7.2.1.ナ</t>
    <phoneticPr fontId="4"/>
  </si>
  <si>
    <t>7.2.1.ニ</t>
    <phoneticPr fontId="4"/>
  </si>
  <si>
    <t>7.2.2.ウ</t>
    <phoneticPr fontId="4"/>
  </si>
  <si>
    <t>7.2.2.サ</t>
    <phoneticPr fontId="4"/>
  </si>
  <si>
    <t>7.2.3.ア</t>
    <phoneticPr fontId="4"/>
  </si>
  <si>
    <t>7.2.3.イ</t>
    <phoneticPr fontId="4"/>
  </si>
  <si>
    <t>7.2.3.ク</t>
    <phoneticPr fontId="4"/>
  </si>
  <si>
    <t>7.2.3.コ</t>
    <phoneticPr fontId="4"/>
  </si>
  <si>
    <t>配管設備</t>
    <phoneticPr fontId="4"/>
  </si>
  <si>
    <t>冷媒管</t>
    <phoneticPr fontId="4"/>
  </si>
  <si>
    <t>7.3.1.ウ</t>
    <phoneticPr fontId="4"/>
  </si>
  <si>
    <t>7.3.1.キ</t>
    <phoneticPr fontId="4"/>
  </si>
  <si>
    <t>7.3.1.ク</t>
    <phoneticPr fontId="4"/>
  </si>
  <si>
    <t>7.3.2.ア</t>
    <phoneticPr fontId="4"/>
  </si>
  <si>
    <t>7.3.2.ウ</t>
    <phoneticPr fontId="4"/>
  </si>
  <si>
    <t>7.4.2.ア</t>
    <phoneticPr fontId="4"/>
  </si>
  <si>
    <t>7.4.2.イ</t>
    <phoneticPr fontId="4"/>
  </si>
  <si>
    <t>7.4.2.オ</t>
    <phoneticPr fontId="4"/>
  </si>
  <si>
    <t>7.5.ア</t>
    <phoneticPr fontId="4"/>
  </si>
  <si>
    <t>7.5.ウ</t>
    <phoneticPr fontId="4"/>
  </si>
  <si>
    <t>7.5.エ</t>
    <phoneticPr fontId="4"/>
  </si>
  <si>
    <t>8.1.3.ア</t>
    <phoneticPr fontId="4"/>
  </si>
  <si>
    <t>施工業務に係る計画書等</t>
    <phoneticPr fontId="4"/>
  </si>
  <si>
    <t>8.1.4.イ</t>
    <phoneticPr fontId="4"/>
  </si>
  <si>
    <t>8.1.4.ウ</t>
    <phoneticPr fontId="4"/>
  </si>
  <si>
    <t>8.1.5.ア</t>
    <phoneticPr fontId="4"/>
  </si>
  <si>
    <t>8.1.5.イ</t>
    <phoneticPr fontId="4"/>
  </si>
  <si>
    <t>8.1.6.イ</t>
    <phoneticPr fontId="4"/>
  </si>
  <si>
    <t>8.2.1.エ</t>
    <phoneticPr fontId="4"/>
  </si>
  <si>
    <t>8.2.2.ア</t>
    <phoneticPr fontId="4"/>
  </si>
  <si>
    <t>8.2.2.エ</t>
    <phoneticPr fontId="4"/>
  </si>
  <si>
    <t>8.2.2.オ</t>
    <phoneticPr fontId="4"/>
  </si>
  <si>
    <t>8.2.4.ウ</t>
    <phoneticPr fontId="4"/>
  </si>
  <si>
    <t>8.2.4.オ</t>
    <phoneticPr fontId="4"/>
  </si>
  <si>
    <t>8.2.4.キ</t>
    <phoneticPr fontId="4"/>
  </si>
  <si>
    <t>8.2.4.ク</t>
    <phoneticPr fontId="4"/>
  </si>
  <si>
    <t>現状(2021年7月現在)※高花平小は改築時を想定</t>
    <rPh sb="0" eb="2">
      <t>ゲンジョウ</t>
    </rPh>
    <rPh sb="7" eb="8">
      <t>ネン</t>
    </rPh>
    <rPh sb="9" eb="10">
      <t>ガツ</t>
    </rPh>
    <rPh sb="10" eb="12">
      <t>ゲンザイ</t>
    </rPh>
    <rPh sb="14" eb="17">
      <t>タカハナダイラ</t>
    </rPh>
    <rPh sb="17" eb="18">
      <t>ショウ</t>
    </rPh>
    <rPh sb="19" eb="21">
      <t>カイチク</t>
    </rPh>
    <rPh sb="21" eb="22">
      <t>ジ</t>
    </rPh>
    <rPh sb="23" eb="25">
      <t>ソウテイ</t>
    </rPh>
    <phoneticPr fontId="4"/>
  </si>
  <si>
    <t>(kVA)</t>
    <phoneticPr fontId="4"/>
  </si>
  <si>
    <t>(kW)</t>
    <phoneticPr fontId="4"/>
  </si>
  <si>
    <t>②/①
(％)</t>
    <phoneticPr fontId="4"/>
  </si>
  <si>
    <t>中部西</t>
    <phoneticPr fontId="20"/>
  </si>
  <si>
    <t>浜田</t>
    <phoneticPr fontId="20"/>
  </si>
  <si>
    <t>橋北</t>
    <phoneticPr fontId="20"/>
  </si>
  <si>
    <t>海蔵</t>
    <phoneticPr fontId="20"/>
  </si>
  <si>
    <t>塩浜</t>
    <phoneticPr fontId="20"/>
  </si>
  <si>
    <t>富洲原</t>
    <phoneticPr fontId="20"/>
  </si>
  <si>
    <t>羽津</t>
    <phoneticPr fontId="20"/>
  </si>
  <si>
    <t>常磐</t>
    <phoneticPr fontId="20"/>
  </si>
  <si>
    <t>日永</t>
    <phoneticPr fontId="20"/>
  </si>
  <si>
    <t>四郷</t>
    <phoneticPr fontId="20"/>
  </si>
  <si>
    <t>内部</t>
    <phoneticPr fontId="20"/>
  </si>
  <si>
    <t>小山田</t>
    <phoneticPr fontId="20"/>
  </si>
  <si>
    <t>河原田</t>
    <phoneticPr fontId="20"/>
  </si>
  <si>
    <t>川島</t>
    <phoneticPr fontId="20"/>
  </si>
  <si>
    <t>神前</t>
    <phoneticPr fontId="20"/>
  </si>
  <si>
    <t>県</t>
    <phoneticPr fontId="20"/>
  </si>
  <si>
    <t>三重</t>
    <phoneticPr fontId="20"/>
  </si>
  <si>
    <t>大矢知興譲</t>
    <phoneticPr fontId="20"/>
  </si>
  <si>
    <t>八郷</t>
    <phoneticPr fontId="20"/>
  </si>
  <si>
    <t>下野</t>
    <phoneticPr fontId="20"/>
  </si>
  <si>
    <t>保々</t>
    <phoneticPr fontId="20"/>
  </si>
  <si>
    <t>水沢</t>
    <phoneticPr fontId="20"/>
  </si>
  <si>
    <t>高花平</t>
    <phoneticPr fontId="20"/>
  </si>
  <si>
    <t>泊山</t>
    <phoneticPr fontId="20"/>
  </si>
  <si>
    <t>笹川</t>
    <phoneticPr fontId="20"/>
  </si>
  <si>
    <t>常磐西</t>
    <phoneticPr fontId="20"/>
  </si>
  <si>
    <t>三重西</t>
    <phoneticPr fontId="20"/>
  </si>
  <si>
    <t>大谷台</t>
    <phoneticPr fontId="20"/>
  </si>
  <si>
    <t>桜台</t>
    <phoneticPr fontId="20"/>
  </si>
  <si>
    <t>三重北</t>
    <phoneticPr fontId="20"/>
  </si>
  <si>
    <t>八郷西</t>
    <phoneticPr fontId="20"/>
  </si>
  <si>
    <t>羽津北</t>
    <phoneticPr fontId="20"/>
  </si>
  <si>
    <t>内部東</t>
    <phoneticPr fontId="20"/>
  </si>
  <si>
    <t>中央</t>
    <phoneticPr fontId="20"/>
  </si>
  <si>
    <t>楠</t>
    <phoneticPr fontId="20"/>
  </si>
  <si>
    <t>現状(2021年7月現在)</t>
    <rPh sb="0" eb="2">
      <t>ゲンジョウ</t>
    </rPh>
    <rPh sb="7" eb="8">
      <t>ネン</t>
    </rPh>
    <rPh sb="9" eb="10">
      <t>ガツ</t>
    </rPh>
    <rPh sb="10" eb="12">
      <t>ゲンザイ</t>
    </rPh>
    <phoneticPr fontId="4"/>
  </si>
  <si>
    <t>④/③
(％)</t>
    <phoneticPr fontId="4"/>
  </si>
  <si>
    <t>中部</t>
    <phoneticPr fontId="20"/>
  </si>
  <si>
    <t>中学校</t>
    <phoneticPr fontId="20"/>
  </si>
  <si>
    <t>山手</t>
    <phoneticPr fontId="20"/>
  </si>
  <si>
    <t>富田</t>
    <phoneticPr fontId="20"/>
  </si>
  <si>
    <t>三滝</t>
    <phoneticPr fontId="20"/>
  </si>
  <si>
    <t>大池</t>
    <phoneticPr fontId="20"/>
  </si>
  <si>
    <t>朝明</t>
    <phoneticPr fontId="20"/>
  </si>
  <si>
    <t>西陵</t>
    <phoneticPr fontId="20"/>
  </si>
  <si>
    <t>西笹川</t>
    <phoneticPr fontId="20"/>
  </si>
  <si>
    <t>三重平</t>
    <phoneticPr fontId="20"/>
  </si>
  <si>
    <t>西朝明</t>
    <phoneticPr fontId="20"/>
  </si>
  <si>
    <t>桜</t>
    <phoneticPr fontId="20"/>
  </si>
  <si>
    <t>2024～2035</t>
  </si>
  <si>
    <t>2024～2035</t>
    <phoneticPr fontId="4"/>
  </si>
  <si>
    <t>※1　紫色のセルの必要箇所に入力すること。　様式11-6⑥と整合を図ること。</t>
    <rPh sb="3" eb="4">
      <t>ムラサキ</t>
    </rPh>
    <rPh sb="4" eb="5">
      <t>イロ</t>
    </rPh>
    <rPh sb="9" eb="11">
      <t>ヒツヨウ</t>
    </rPh>
    <rPh sb="11" eb="13">
      <t>カショ</t>
    </rPh>
    <rPh sb="14" eb="16">
      <t>ニュウリョク</t>
    </rPh>
    <rPh sb="22" eb="24">
      <t>ヨウシキ</t>
    </rPh>
    <rPh sb="30" eb="32">
      <t>セイゴウ</t>
    </rPh>
    <rPh sb="33" eb="34">
      <t>ハカ</t>
    </rPh>
    <phoneticPr fontId="4"/>
  </si>
  <si>
    <t>※2　合計欄は高花平小学校は12年間分、その他の学校は13年間分の合計値となります。</t>
    <rPh sb="3" eb="5">
      <t>ゴウケイ</t>
    </rPh>
    <rPh sb="5" eb="6">
      <t>ラン</t>
    </rPh>
    <rPh sb="7" eb="8">
      <t>タカ</t>
    </rPh>
    <rPh sb="8" eb="9">
      <t>ハナ</t>
    </rPh>
    <rPh sb="9" eb="10">
      <t>ヒラ</t>
    </rPh>
    <rPh sb="10" eb="13">
      <t>ショウガッコウ</t>
    </rPh>
    <rPh sb="16" eb="18">
      <t>ネンカン</t>
    </rPh>
    <rPh sb="18" eb="19">
      <t>ブン</t>
    </rPh>
    <rPh sb="22" eb="23">
      <t>タ</t>
    </rPh>
    <rPh sb="24" eb="26">
      <t>ガッコウ</t>
    </rPh>
    <rPh sb="29" eb="31">
      <t>ネンカン</t>
    </rPh>
    <rPh sb="31" eb="32">
      <t>ブン</t>
    </rPh>
    <rPh sb="33" eb="35">
      <t>ゴウケイ</t>
    </rPh>
    <rPh sb="35" eb="36">
      <t>チ</t>
    </rPh>
    <phoneticPr fontId="4"/>
  </si>
  <si>
    <t>計（※2）</t>
    <rPh sb="0" eb="1">
      <t>ケイ</t>
    </rPh>
    <phoneticPr fontId="4"/>
  </si>
  <si>
    <t>合計（※2）</t>
    <rPh sb="0" eb="2">
      <t>ゴウケイ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</si>
</sst>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 "/>
    <numFmt numFmtId="177" formatCode="00"/>
    <numFmt numFmtId="178" formatCode="#,##0_);[Red]\(#,##0\)"/>
    <numFmt numFmtId="179" formatCode="#,##0.00_);[Red]\(#,##0.00\)"/>
    <numFmt numFmtId="180" formatCode="#,##0.0_);[Red]\(#,##0.0\)"/>
    <numFmt numFmtId="181" formatCode="#,##0_ "/>
    <numFmt numFmtId="182" formatCode="#,##0.0_ "/>
    <numFmt numFmtId="183" formatCode="#,##0.00_ "/>
    <numFmt numFmtId="184" formatCode="#,##0.000_ "/>
    <numFmt numFmtId="185" formatCode="0.0"/>
    <numFmt numFmtId="186" formatCode="[$-411]ggge&quot;年&quot;m&quot;月&quot;d&quot;日&quot;;@"/>
    <numFmt numFmtId="187" formatCode="0.00_ "/>
  </numFmts>
  <fonts count="6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中ゴシックＢＢＢ"/>
      <family val="1"/>
      <charset val="128"/>
    </font>
    <font>
      <sz val="11"/>
      <name val="中ゴシックＢＢＢ"/>
      <family val="1"/>
      <charset val="128"/>
    </font>
    <font>
      <strike/>
      <sz val="9"/>
      <color indexed="10"/>
      <name val="ＭＳ ゴシック"/>
      <family val="3"/>
      <charset val="128"/>
    </font>
    <font>
      <b/>
      <sz val="11"/>
      <name val="ＭＳ 明朝"/>
      <family val="1"/>
      <charset val="128"/>
    </font>
    <font>
      <sz val="9"/>
      <color indexed="10"/>
      <name val="ＭＳ 明朝"/>
      <family val="1"/>
      <charset val="128"/>
    </font>
    <font>
      <sz val="9"/>
      <name val="ＭＳ 明朝"/>
      <family val="1"/>
      <charset val="128"/>
    </font>
    <font>
      <sz val="9"/>
      <color indexed="8"/>
      <name val="ＭＳ 明朝"/>
      <family val="1"/>
      <charset val="128"/>
    </font>
    <font>
      <sz val="11"/>
      <name val="ＭＳ 明朝"/>
      <family val="1"/>
      <charset val="128"/>
    </font>
    <font>
      <sz val="8"/>
      <name val="ＭＳ 明朝"/>
      <family val="1"/>
      <charset val="128"/>
    </font>
    <font>
      <sz val="10"/>
      <name val="ＭＳ 明朝"/>
      <family val="1"/>
      <charset val="128"/>
    </font>
    <font>
      <sz val="11"/>
      <color indexed="8"/>
      <name val="ＭＳ 明朝"/>
      <family val="1"/>
      <charset val="128"/>
    </font>
    <font>
      <sz val="11"/>
      <name val="ＭＳ Ｐ明朝"/>
      <family val="1"/>
      <charset val="128"/>
    </font>
    <font>
      <sz val="11"/>
      <color indexed="57"/>
      <name val="ＭＳ 明朝"/>
      <family val="1"/>
      <charset val="128"/>
    </font>
    <font>
      <sz val="10"/>
      <color theme="1"/>
      <name val="ＭＳ 明朝"/>
      <family val="1"/>
      <charset val="128"/>
    </font>
    <font>
      <sz val="6"/>
      <name val="ＭＳ Ｐゴシック"/>
      <family val="2"/>
      <charset val="128"/>
      <scheme val="minor"/>
    </font>
    <font>
      <sz val="10"/>
      <name val="ＭＳ Ｐゴシック"/>
      <family val="3"/>
      <charset val="128"/>
    </font>
    <font>
      <sz val="10"/>
      <color indexed="10"/>
      <name val="ＭＳ 明朝"/>
      <family val="1"/>
      <charset val="128"/>
    </font>
    <font>
      <vertAlign val="superscript"/>
      <sz val="11"/>
      <name val="ＭＳ 明朝"/>
      <family val="1"/>
      <charset val="128"/>
    </font>
    <font>
      <sz val="12"/>
      <name val="ＭＳ 明朝"/>
      <family val="1"/>
      <charset val="128"/>
    </font>
    <font>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10"/>
      <color indexed="8"/>
      <name val="ＭＳ 明朝"/>
      <family val="1"/>
      <charset val="128"/>
    </font>
    <font>
      <sz val="9"/>
      <color theme="1"/>
      <name val="ＭＳ 明朝"/>
      <family val="1"/>
      <charset val="128"/>
    </font>
    <font>
      <sz val="8"/>
      <name val="ＭＳ Ｐゴシック"/>
      <family val="3"/>
      <charset val="128"/>
    </font>
    <font>
      <sz val="8"/>
      <color theme="1"/>
      <name val="ＭＳ Ｐゴシック"/>
      <family val="3"/>
      <charset val="128"/>
      <scheme val="minor"/>
    </font>
    <font>
      <sz val="11"/>
      <name val="ＭＳ Ｐゴシック"/>
      <family val="3"/>
      <charset val="128"/>
      <scheme val="minor"/>
    </font>
    <font>
      <sz val="11"/>
      <color theme="1"/>
      <name val="ＭＳ 明朝"/>
      <family val="1"/>
      <charset val="128"/>
    </font>
    <font>
      <sz val="12"/>
      <name val="ＭＳ Ｐ明朝"/>
      <family val="1"/>
      <charset val="128"/>
    </font>
    <font>
      <b/>
      <sz val="12"/>
      <name val="ＭＳ Ｐ明朝"/>
      <family val="1"/>
      <charset val="128"/>
    </font>
    <font>
      <sz val="14"/>
      <name val="ＭＳ Ｐゴシック"/>
      <family val="3"/>
      <charset val="128"/>
    </font>
    <font>
      <sz val="14"/>
      <name val="ＭＳ Ｐ明朝"/>
      <family val="1"/>
      <charset val="128"/>
    </font>
    <font>
      <sz val="16"/>
      <name val="ＭＳ Ｐ明朝"/>
      <family val="1"/>
      <charset val="128"/>
    </font>
    <font>
      <sz val="20"/>
      <name val="ＭＳ Ｐ明朝"/>
      <family val="1"/>
      <charset val="128"/>
    </font>
    <font>
      <sz val="14"/>
      <name val="ＭＳ 明朝"/>
      <family val="1"/>
      <charset val="128"/>
    </font>
    <font>
      <sz val="10"/>
      <color indexed="8"/>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i/>
      <sz val="11"/>
      <name val="ＭＳ 明朝"/>
      <family val="1"/>
      <charset val="128"/>
    </font>
    <font>
      <i/>
      <sz val="11"/>
      <color indexed="57"/>
      <name val="ＭＳ 明朝"/>
      <family val="1"/>
      <charset val="128"/>
    </font>
    <font>
      <i/>
      <sz val="9"/>
      <color indexed="8"/>
      <name val="ＭＳ 明朝"/>
      <family val="1"/>
      <charset val="128"/>
    </font>
    <font>
      <sz val="12"/>
      <color indexed="57"/>
      <name val="ＭＳ 明朝"/>
      <family val="1"/>
      <charset val="128"/>
    </font>
    <font>
      <sz val="8"/>
      <name val="ＭＳ Ｐゴシック"/>
      <family val="3"/>
      <charset val="128"/>
      <scheme val="minor"/>
    </font>
    <font>
      <sz val="10"/>
      <color theme="1"/>
      <name val="ＭＳ Ｐゴシック"/>
      <family val="3"/>
      <charset val="128"/>
    </font>
    <font>
      <sz val="10"/>
      <color rgb="FFFF0000"/>
      <name val="ＭＳ Ｐゴシック"/>
      <family val="3"/>
      <charset val="128"/>
      <scheme val="minor"/>
    </font>
    <font>
      <sz val="8"/>
      <color rgb="FFFF0000"/>
      <name val="ＭＳ Ｐゴシック"/>
      <family val="3"/>
      <charset val="128"/>
      <scheme val="minor"/>
    </font>
    <font>
      <sz val="8"/>
      <color theme="1"/>
      <name val="ＭＳ 明朝"/>
      <family val="1"/>
      <charset val="128"/>
    </font>
    <font>
      <sz val="9"/>
      <name val="ＭＳ Ｐゴシック"/>
      <family val="3"/>
      <charset val="128"/>
    </font>
    <font>
      <sz val="11"/>
      <color theme="1"/>
      <name val="ＭＳ Ｐゴシック"/>
      <family val="2"/>
      <scheme val="minor"/>
    </font>
    <font>
      <b/>
      <sz val="11"/>
      <color theme="1"/>
      <name val="ＭＳ 明朝"/>
      <family val="1"/>
      <charset val="128"/>
    </font>
    <font>
      <sz val="6"/>
      <name val="ＭＳ Ｐゴシック"/>
      <family val="3"/>
      <charset val="128"/>
      <scheme val="minor"/>
    </font>
    <font>
      <sz val="9"/>
      <color theme="1"/>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indexed="6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s>
  <borders count="271">
    <border>
      <left/>
      <right/>
      <top/>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medium">
        <color indexed="64"/>
      </left>
      <right/>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double">
        <color indexed="64"/>
      </right>
      <top/>
      <bottom/>
      <diagonal/>
    </border>
    <border>
      <left/>
      <right style="thin">
        <color indexed="64"/>
      </right>
      <top style="thin">
        <color indexed="64"/>
      </top>
      <bottom/>
      <diagonal/>
    </border>
    <border>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style="hair">
        <color indexed="64"/>
      </top>
      <bottom/>
      <diagonal/>
    </border>
    <border>
      <left style="medium">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top style="double">
        <color indexed="64"/>
      </top>
      <bottom/>
      <diagonal/>
    </border>
    <border>
      <left/>
      <right style="medium">
        <color indexed="64"/>
      </right>
      <top style="hair">
        <color indexed="64"/>
      </top>
      <bottom style="double">
        <color indexed="64"/>
      </bottom>
      <diagonal/>
    </border>
    <border>
      <left/>
      <right/>
      <top style="hair">
        <color indexed="64"/>
      </top>
      <bottom style="double">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left style="medium">
        <color indexed="64"/>
      </left>
      <right/>
      <top style="thin">
        <color indexed="64"/>
      </top>
      <bottom style="double">
        <color indexed="64"/>
      </bottom>
      <diagonal/>
    </border>
    <border diagonalUp="1">
      <left style="medium">
        <color indexed="64"/>
      </left>
      <right style="thin">
        <color indexed="64"/>
      </right>
      <top style="thin">
        <color indexed="64"/>
      </top>
      <bottom style="double">
        <color indexed="64"/>
      </bottom>
      <diagonal style="thin">
        <color indexed="64"/>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bottom style="thick">
        <color indexed="64"/>
      </bottom>
      <diagonal/>
    </border>
    <border>
      <left style="hair">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right style="hair">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right style="medium">
        <color indexed="64"/>
      </right>
      <top style="thin">
        <color indexed="64"/>
      </top>
      <bottom style="medium">
        <color indexed="64"/>
      </bottom>
      <diagonal/>
    </border>
    <border>
      <left/>
      <right/>
      <top style="thick">
        <color indexed="64"/>
      </top>
      <bottom/>
      <diagonal/>
    </border>
    <border>
      <left style="hair">
        <color indexed="64"/>
      </left>
      <right style="medium">
        <color indexed="64"/>
      </right>
      <top style="hair">
        <color indexed="64"/>
      </top>
      <bottom/>
      <diagonal/>
    </border>
    <border>
      <left style="hair">
        <color indexed="64"/>
      </left>
      <right style="thin">
        <color indexed="64"/>
      </right>
      <top style="medium">
        <color indexed="64"/>
      </top>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21">
    <xf numFmtId="0" fontId="0" fillId="0" borderId="0"/>
    <xf numFmtId="0" fontId="6" fillId="0" borderId="0"/>
    <xf numFmtId="0" fontId="7" fillId="0" borderId="0"/>
    <xf numFmtId="0" fontId="6" fillId="0" borderId="0"/>
    <xf numFmtId="0" fontId="6" fillId="0" borderId="0"/>
    <xf numFmtId="0" fontId="3" fillId="0" borderId="0">
      <alignment vertical="center"/>
    </xf>
    <xf numFmtId="0" fontId="3" fillId="0" borderId="0">
      <alignment vertical="center"/>
    </xf>
    <xf numFmtId="0" fontId="3" fillId="0" borderId="0"/>
    <xf numFmtId="38" fontId="3" fillId="0" borderId="0" applyFont="0" applyFill="0" applyBorder="0" applyAlignment="0" applyProtection="0"/>
    <xf numFmtId="38" fontId="2" fillId="0" borderId="0" applyFont="0" applyFill="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8" fillId="0" borderId="0"/>
  </cellStyleXfs>
  <cellXfs count="1373">
    <xf numFmtId="0" fontId="0" fillId="0" borderId="0" xfId="0"/>
    <xf numFmtId="0" fontId="10" fillId="0" borderId="0" xfId="5" applyFont="1" applyFill="1" applyBorder="1" applyAlignment="1">
      <alignment horizontal="left" vertical="center" wrapText="1"/>
    </xf>
    <xf numFmtId="0" fontId="11" fillId="0" borderId="0" xfId="5" applyFont="1" applyFill="1" applyBorder="1" applyAlignment="1">
      <alignment horizontal="left" vertical="center" wrapText="1"/>
    </xf>
    <xf numFmtId="0" fontId="11" fillId="0" borderId="0" xfId="5" applyFont="1" applyFill="1" applyBorder="1" applyAlignment="1">
      <alignment horizontal="left" vertical="top" wrapText="1"/>
    </xf>
    <xf numFmtId="0" fontId="12" fillId="0" borderId="0" xfId="5" applyFont="1" applyFill="1" applyBorder="1" applyAlignment="1">
      <alignment vertical="center" wrapText="1"/>
    </xf>
    <xf numFmtId="0" fontId="12" fillId="0" borderId="0" xfId="5" applyFont="1" applyFill="1" applyBorder="1" applyAlignment="1">
      <alignment horizontal="left" vertical="center" wrapText="1"/>
    </xf>
    <xf numFmtId="0" fontId="11" fillId="2" borderId="0" xfId="0" applyFont="1" applyFill="1" applyBorder="1" applyAlignment="1">
      <alignment horizontal="left" vertical="center"/>
    </xf>
    <xf numFmtId="0" fontId="11" fillId="2" borderId="0" xfId="0" applyFont="1" applyFill="1" applyBorder="1" applyAlignment="1">
      <alignment horizontal="left" vertical="top" wrapText="1"/>
    </xf>
    <xf numFmtId="0" fontId="11" fillId="2" borderId="0" xfId="0" applyFont="1" applyFill="1" applyBorder="1" applyAlignment="1">
      <alignment vertical="center" wrapText="1"/>
    </xf>
    <xf numFmtId="0" fontId="12" fillId="0" borderId="0" xfId="5" applyFont="1" applyFill="1" applyBorder="1" applyAlignment="1">
      <alignment horizontal="center" vertical="center" wrapText="1"/>
    </xf>
    <xf numFmtId="0" fontId="12" fillId="0" borderId="7" xfId="5" applyFont="1" applyFill="1" applyBorder="1" applyAlignment="1">
      <alignment horizontal="left" vertical="center" wrapText="1"/>
    </xf>
    <xf numFmtId="0" fontId="15" fillId="0" borderId="0" xfId="5" applyFont="1" applyFill="1" applyBorder="1" applyAlignment="1">
      <alignment horizontal="left" vertical="center"/>
    </xf>
    <xf numFmtId="49" fontId="13" fillId="2" borderId="3"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0" fontId="13" fillId="0" borderId="15" xfId="0" applyFont="1" applyBorder="1" applyAlignment="1"/>
    <xf numFmtId="0" fontId="13" fillId="0" borderId="16" xfId="0" applyFont="1" applyBorder="1" applyAlignment="1"/>
    <xf numFmtId="0" fontId="13" fillId="0" borderId="29" xfId="0" applyFont="1" applyBorder="1" applyAlignment="1"/>
    <xf numFmtId="0" fontId="16" fillId="0" borderId="5" xfId="5" applyFont="1" applyFill="1" applyBorder="1" applyAlignment="1">
      <alignment vertical="center" wrapText="1"/>
    </xf>
    <xf numFmtId="0" fontId="17" fillId="0" borderId="1" xfId="6" applyFont="1" applyBorder="1" applyAlignment="1">
      <alignment horizontal="left" vertical="center" wrapText="1"/>
    </xf>
    <xf numFmtId="0" fontId="18" fillId="0" borderId="9" xfId="5" applyFont="1" applyFill="1" applyBorder="1" applyAlignment="1">
      <alignment vertical="center" wrapText="1"/>
    </xf>
    <xf numFmtId="0" fontId="18" fillId="0" borderId="4" xfId="5" applyFont="1" applyFill="1" applyBorder="1" applyAlignment="1">
      <alignment vertical="center" wrapText="1"/>
    </xf>
    <xf numFmtId="0" fontId="13" fillId="0" borderId="5" xfId="5" applyFont="1" applyFill="1" applyBorder="1" applyAlignment="1">
      <alignment vertical="top" wrapText="1"/>
    </xf>
    <xf numFmtId="0" fontId="13" fillId="0" borderId="25" xfId="5" applyFont="1" applyFill="1" applyBorder="1" applyAlignment="1">
      <alignment horizontal="left" wrapText="1"/>
    </xf>
    <xf numFmtId="0" fontId="13" fillId="0" borderId="5" xfId="5" applyFont="1" applyFill="1" applyBorder="1" applyAlignment="1">
      <alignment horizontal="left" vertical="top" wrapText="1"/>
    </xf>
    <xf numFmtId="0" fontId="17" fillId="0" borderId="6" xfId="6" applyFont="1" applyBorder="1" applyAlignment="1">
      <alignment horizontal="left" vertical="center" wrapText="1"/>
    </xf>
    <xf numFmtId="0" fontId="13" fillId="0" borderId="22" xfId="5" applyFont="1" applyFill="1" applyBorder="1" applyAlignment="1">
      <alignment vertical="top" wrapText="1"/>
    </xf>
    <xf numFmtId="0" fontId="18" fillId="0" borderId="1" xfId="5" applyFont="1" applyFill="1" applyBorder="1" applyAlignment="1">
      <alignment vertical="center" wrapText="1"/>
    </xf>
    <xf numFmtId="0" fontId="17" fillId="0" borderId="9" xfId="6" applyFont="1" applyBorder="1" applyAlignment="1">
      <alignment horizontal="left" vertical="center" wrapText="1"/>
    </xf>
    <xf numFmtId="0" fontId="18" fillId="0" borderId="20" xfId="5" applyFont="1" applyFill="1" applyBorder="1" applyAlignment="1">
      <alignment vertical="center" wrapText="1"/>
    </xf>
    <xf numFmtId="0" fontId="13" fillId="0" borderId="1" xfId="0" applyFont="1" applyBorder="1" applyAlignment="1">
      <alignment vertical="top" wrapText="1"/>
    </xf>
    <xf numFmtId="0" fontId="18" fillId="0" borderId="10" xfId="5" applyFont="1" applyFill="1" applyBorder="1" applyAlignment="1">
      <alignment vertical="center" wrapText="1"/>
    </xf>
    <xf numFmtId="0" fontId="13" fillId="0" borderId="9" xfId="0" applyFont="1" applyBorder="1" applyAlignment="1">
      <alignment vertical="top" wrapText="1"/>
    </xf>
    <xf numFmtId="0" fontId="13" fillId="0" borderId="10" xfId="0" applyFont="1" applyBorder="1" applyAlignment="1">
      <alignment vertical="top" wrapText="1"/>
    </xf>
    <xf numFmtId="0" fontId="13" fillId="0" borderId="1" xfId="5" applyFont="1" applyFill="1" applyBorder="1" applyAlignment="1">
      <alignment vertical="top" wrapText="1"/>
    </xf>
    <xf numFmtId="0" fontId="15" fillId="0" borderId="0" xfId="7" applyFont="1" applyAlignment="1">
      <alignment vertical="center"/>
    </xf>
    <xf numFmtId="0" fontId="15" fillId="0" borderId="0" xfId="7" applyFont="1" applyAlignment="1">
      <alignment horizontal="center" vertical="center"/>
    </xf>
    <xf numFmtId="0" fontId="15" fillId="0" borderId="0" xfId="7" applyFont="1" applyFill="1" applyAlignment="1">
      <alignment vertical="center"/>
    </xf>
    <xf numFmtId="0" fontId="15" fillId="0" borderId="0" xfId="7" applyFont="1" applyFill="1" applyAlignment="1">
      <alignment horizontal="center" vertical="center"/>
    </xf>
    <xf numFmtId="176" fontId="15" fillId="0" borderId="34" xfId="7" applyNumberFormat="1" applyFont="1" applyBorder="1" applyAlignment="1">
      <alignment horizontal="center" vertical="center"/>
    </xf>
    <xf numFmtId="38" fontId="19" fillId="4" borderId="35" xfId="8" applyFont="1" applyFill="1" applyBorder="1" applyAlignment="1">
      <alignment horizontal="center" vertical="center"/>
    </xf>
    <xf numFmtId="38" fontId="19" fillId="0" borderId="35" xfId="8" applyFont="1" applyBorder="1" applyAlignment="1">
      <alignment horizontal="center" vertical="center"/>
    </xf>
    <xf numFmtId="0" fontId="15" fillId="4" borderId="34" xfId="7" applyFont="1" applyFill="1" applyBorder="1" applyAlignment="1">
      <alignment horizontal="center" vertical="center"/>
    </xf>
    <xf numFmtId="0" fontId="15" fillId="0" borderId="34" xfId="7" applyFont="1" applyFill="1" applyBorder="1" applyAlignment="1">
      <alignment horizontal="center" vertical="center"/>
    </xf>
    <xf numFmtId="38" fontId="19" fillId="0" borderId="35" xfId="8" applyFont="1" applyFill="1" applyBorder="1" applyAlignment="1">
      <alignment horizontal="center" vertical="center"/>
    </xf>
    <xf numFmtId="0" fontId="21" fillId="0" borderId="42" xfId="7" applyFont="1" applyBorder="1" applyAlignment="1">
      <alignment horizontal="center" vertical="center" wrapText="1"/>
    </xf>
    <xf numFmtId="0" fontId="21" fillId="0" borderId="43" xfId="7" applyFont="1" applyBorder="1" applyAlignment="1">
      <alignment horizontal="center" vertical="center" wrapText="1"/>
    </xf>
    <xf numFmtId="0" fontId="15" fillId="0" borderId="43" xfId="7" applyFont="1" applyBorder="1" applyAlignment="1">
      <alignment horizontal="center" vertical="center" wrapText="1"/>
    </xf>
    <xf numFmtId="0" fontId="15" fillId="0" borderId="42" xfId="7" applyFont="1" applyBorder="1" applyAlignment="1">
      <alignment horizontal="center" vertical="center" wrapText="1"/>
    </xf>
    <xf numFmtId="0" fontId="21" fillId="0" borderId="44" xfId="7" applyFont="1" applyBorder="1" applyAlignment="1">
      <alignment horizontal="center" vertical="center" wrapText="1"/>
    </xf>
    <xf numFmtId="0" fontId="21" fillId="0" borderId="45" xfId="7" applyFont="1" applyBorder="1" applyAlignment="1">
      <alignment horizontal="center" vertical="center" wrapText="1"/>
    </xf>
    <xf numFmtId="0" fontId="21" fillId="0" borderId="43" xfId="7" applyFont="1" applyFill="1" applyBorder="1" applyAlignment="1">
      <alignment horizontal="center" vertical="center" wrapText="1"/>
    </xf>
    <xf numFmtId="0" fontId="21" fillId="0" borderId="42" xfId="7" applyFont="1" applyFill="1" applyBorder="1" applyAlignment="1">
      <alignment horizontal="center" vertical="center" wrapText="1"/>
    </xf>
    <xf numFmtId="0" fontId="21" fillId="0" borderId="44" xfId="7" applyFont="1" applyFill="1" applyBorder="1" applyAlignment="1">
      <alignment horizontal="center" vertical="center" wrapText="1"/>
    </xf>
    <xf numFmtId="0" fontId="21" fillId="0" borderId="47" xfId="7" applyFont="1" applyFill="1" applyBorder="1" applyAlignment="1">
      <alignment horizontal="center" vertical="center" wrapText="1"/>
    </xf>
    <xf numFmtId="176" fontId="15" fillId="0" borderId="40" xfId="7" applyNumberFormat="1" applyFont="1" applyBorder="1" applyAlignment="1">
      <alignment horizontal="center" vertical="center"/>
    </xf>
    <xf numFmtId="38" fontId="19" fillId="4" borderId="36" xfId="8" applyFont="1" applyFill="1" applyBorder="1" applyAlignment="1">
      <alignment horizontal="center" vertical="center"/>
    </xf>
    <xf numFmtId="38" fontId="19" fillId="0" borderId="36" xfId="8" applyFont="1" applyBorder="1" applyAlignment="1">
      <alignment horizontal="center" vertical="center"/>
    </xf>
    <xf numFmtId="0" fontId="15" fillId="4" borderId="40" xfId="7" applyFont="1" applyFill="1" applyBorder="1" applyAlignment="1">
      <alignment horizontal="center" vertical="center"/>
    </xf>
    <xf numFmtId="176" fontId="15" fillId="0" borderId="36" xfId="7" applyNumberFormat="1" applyFont="1" applyBorder="1" applyAlignment="1">
      <alignment horizontal="center" vertical="center"/>
    </xf>
    <xf numFmtId="38" fontId="19" fillId="0" borderId="36" xfId="8" applyFont="1" applyFill="1" applyBorder="1" applyAlignment="1">
      <alignment horizontal="center" vertical="center"/>
    </xf>
    <xf numFmtId="0" fontId="15" fillId="0" borderId="40" xfId="7" applyFont="1" applyFill="1" applyBorder="1" applyAlignment="1">
      <alignment horizontal="center" vertical="center"/>
    </xf>
    <xf numFmtId="0" fontId="22" fillId="0" borderId="0" xfId="7" applyFont="1" applyAlignment="1">
      <alignment vertical="center"/>
    </xf>
    <xf numFmtId="0" fontId="15" fillId="0" borderId="0" xfId="7" applyFont="1" applyAlignment="1">
      <alignment horizontal="right" vertical="center"/>
    </xf>
    <xf numFmtId="0" fontId="13" fillId="0" borderId="0" xfId="7" applyFont="1" applyAlignment="1">
      <alignment vertical="center"/>
    </xf>
    <xf numFmtId="0" fontId="13" fillId="0" borderId="0" xfId="7" applyFont="1" applyAlignment="1">
      <alignment horizontal="center" vertical="center"/>
    </xf>
    <xf numFmtId="0" fontId="13" fillId="0" borderId="0" xfId="7" applyFont="1" applyAlignment="1">
      <alignment horizontal="left" vertical="center"/>
    </xf>
    <xf numFmtId="177" fontId="13" fillId="0" borderId="71" xfId="7" applyNumberFormat="1" applyFont="1" applyBorder="1" applyAlignment="1">
      <alignment horizontal="center" vertical="center"/>
    </xf>
    <xf numFmtId="177" fontId="13" fillId="0" borderId="70" xfId="7" applyNumberFormat="1" applyFont="1" applyBorder="1" applyAlignment="1">
      <alignment horizontal="center" vertical="center"/>
    </xf>
    <xf numFmtId="177" fontId="13" fillId="0" borderId="76" xfId="7" applyNumberFormat="1" applyFont="1" applyBorder="1" applyAlignment="1">
      <alignment horizontal="center" vertical="center"/>
    </xf>
    <xf numFmtId="177" fontId="13" fillId="0" borderId="77" xfId="7" applyNumberFormat="1" applyFont="1" applyBorder="1" applyAlignment="1">
      <alignment horizontal="center" vertical="center"/>
    </xf>
    <xf numFmtId="0" fontId="13" fillId="0" borderId="68" xfId="7" applyFont="1" applyFill="1" applyBorder="1" applyAlignment="1">
      <alignment vertical="center"/>
    </xf>
    <xf numFmtId="177" fontId="13" fillId="0" borderId="82" xfId="7" applyNumberFormat="1" applyFont="1" applyBorder="1" applyAlignment="1">
      <alignment horizontal="center" vertical="center"/>
    </xf>
    <xf numFmtId="177" fontId="13" fillId="0" borderId="83" xfId="7" applyNumberFormat="1" applyFont="1" applyBorder="1" applyAlignment="1">
      <alignment horizontal="center" vertical="center"/>
    </xf>
    <xf numFmtId="0" fontId="13" fillId="0" borderId="73" xfId="7" applyFont="1" applyFill="1" applyBorder="1" applyAlignment="1">
      <alignment vertical="center"/>
    </xf>
    <xf numFmtId="177" fontId="13" fillId="0" borderId="74" xfId="7" applyNumberFormat="1" applyFont="1" applyBorder="1" applyAlignment="1">
      <alignment horizontal="center" vertical="center"/>
    </xf>
    <xf numFmtId="177" fontId="13" fillId="0" borderId="69" xfId="7" applyNumberFormat="1" applyFont="1" applyBorder="1" applyAlignment="1">
      <alignment horizontal="center" vertical="center"/>
    </xf>
    <xf numFmtId="0" fontId="24" fillId="0" borderId="0" xfId="7" applyFont="1" applyAlignment="1">
      <alignment vertical="center"/>
    </xf>
    <xf numFmtId="0" fontId="25" fillId="0" borderId="0" xfId="10">
      <alignment vertical="center"/>
    </xf>
    <xf numFmtId="0" fontId="26" fillId="0" borderId="0" xfId="10" applyFont="1">
      <alignment vertical="center"/>
    </xf>
    <xf numFmtId="0" fontId="27" fillId="0" borderId="0" xfId="10" applyFont="1">
      <alignment vertical="center"/>
    </xf>
    <xf numFmtId="0" fontId="26" fillId="0" borderId="0" xfId="10" applyFont="1" applyAlignment="1">
      <alignment horizontal="center" vertical="center"/>
    </xf>
    <xf numFmtId="0" fontId="26" fillId="0" borderId="0" xfId="10" applyFont="1" applyProtection="1">
      <alignment vertical="center"/>
      <protection locked="0"/>
    </xf>
    <xf numFmtId="0" fontId="27" fillId="0" borderId="0" xfId="10" applyFont="1" applyProtection="1">
      <alignment vertical="center"/>
      <protection locked="0"/>
    </xf>
    <xf numFmtId="0" fontId="15" fillId="0" borderId="0" xfId="10" applyFont="1" applyFill="1" applyProtection="1">
      <alignment vertical="center"/>
      <protection locked="0"/>
    </xf>
    <xf numFmtId="0" fontId="26" fillId="0" borderId="0" xfId="10" applyFont="1" applyAlignment="1" applyProtection="1">
      <alignment vertical="center" wrapText="1"/>
      <protection locked="0"/>
    </xf>
    <xf numFmtId="0" fontId="19" fillId="0" borderId="0" xfId="10" applyFont="1" applyFill="1" applyProtection="1">
      <alignment vertical="center"/>
      <protection locked="0"/>
    </xf>
    <xf numFmtId="0" fontId="28" fillId="0" borderId="0" xfId="10" applyFont="1" applyFill="1" applyProtection="1">
      <alignment vertical="center"/>
      <protection locked="0"/>
    </xf>
    <xf numFmtId="0" fontId="29" fillId="0" borderId="0" xfId="10" applyFont="1" applyFill="1" applyProtection="1">
      <alignment vertical="center"/>
      <protection locked="0"/>
    </xf>
    <xf numFmtId="0" fontId="26" fillId="0" borderId="0" xfId="10" applyFont="1" applyFill="1">
      <alignment vertical="center"/>
    </xf>
    <xf numFmtId="0" fontId="29" fillId="0" borderId="0" xfId="10" applyFont="1" applyFill="1">
      <alignment vertical="center"/>
    </xf>
    <xf numFmtId="0" fontId="28" fillId="0" borderId="0" xfId="10" applyFont="1" applyFill="1">
      <alignment vertical="center"/>
    </xf>
    <xf numFmtId="0" fontId="28" fillId="0" borderId="0" xfId="10" applyFont="1" applyFill="1" applyAlignment="1">
      <alignment horizontal="center" vertical="center"/>
    </xf>
    <xf numFmtId="0" fontId="19" fillId="0" borderId="0" xfId="10" applyFont="1" applyProtection="1">
      <alignment vertical="center"/>
      <protection locked="0"/>
    </xf>
    <xf numFmtId="0" fontId="27" fillId="0" borderId="0" xfId="10" applyFont="1" applyFill="1">
      <alignment vertical="center"/>
    </xf>
    <xf numFmtId="0" fontId="26" fillId="0" borderId="0" xfId="10" applyFont="1" applyFill="1" applyAlignment="1">
      <alignment horizontal="center" vertical="center"/>
    </xf>
    <xf numFmtId="0" fontId="26" fillId="0" borderId="0" xfId="10" applyFont="1" applyFill="1" applyProtection="1">
      <alignment vertical="center"/>
      <protection locked="0"/>
    </xf>
    <xf numFmtId="0" fontId="27" fillId="0" borderId="0" xfId="10" applyFont="1" applyFill="1" applyProtection="1">
      <alignment vertical="center"/>
      <protection locked="0"/>
    </xf>
    <xf numFmtId="178" fontId="28" fillId="0" borderId="108" xfId="11" applyNumberFormat="1" applyFont="1" applyFill="1" applyBorder="1" applyAlignment="1">
      <alignment vertical="center" shrinkToFit="1"/>
    </xf>
    <xf numFmtId="179" fontId="29" fillId="0" borderId="109" xfId="10" applyNumberFormat="1" applyFont="1" applyFill="1" applyBorder="1" applyAlignment="1">
      <alignment vertical="center" shrinkToFit="1"/>
    </xf>
    <xf numFmtId="180" fontId="28" fillId="0" borderId="110" xfId="10" applyNumberFormat="1" applyFont="1" applyFill="1" applyBorder="1" applyAlignment="1">
      <alignment vertical="center" shrinkToFit="1"/>
    </xf>
    <xf numFmtId="180" fontId="28" fillId="0" borderId="110" xfId="11" applyNumberFormat="1" applyFont="1" applyFill="1" applyBorder="1" applyAlignment="1">
      <alignment vertical="center" shrinkToFit="1"/>
    </xf>
    <xf numFmtId="181" fontId="28" fillId="0" borderId="111" xfId="10" applyNumberFormat="1" applyFont="1" applyFill="1" applyBorder="1" applyAlignment="1">
      <alignment horizontal="center" vertical="center" shrinkToFit="1"/>
    </xf>
    <xf numFmtId="179" fontId="29" fillId="0" borderId="110" xfId="10" applyNumberFormat="1" applyFont="1" applyFill="1" applyBorder="1" applyAlignment="1">
      <alignment vertical="center" shrinkToFit="1"/>
    </xf>
    <xf numFmtId="179" fontId="28" fillId="0" borderId="111" xfId="10" applyNumberFormat="1" applyFont="1" applyFill="1" applyBorder="1" applyAlignment="1">
      <alignment vertical="center" shrinkToFit="1"/>
    </xf>
    <xf numFmtId="179" fontId="29" fillId="0" borderId="112" xfId="10" applyNumberFormat="1" applyFont="1" applyFill="1" applyBorder="1" applyAlignment="1">
      <alignment vertical="center" shrinkToFit="1"/>
    </xf>
    <xf numFmtId="179" fontId="29" fillId="0" borderId="113" xfId="10" applyNumberFormat="1" applyFont="1" applyFill="1" applyBorder="1" applyAlignment="1">
      <alignment vertical="center" shrinkToFit="1"/>
    </xf>
    <xf numFmtId="178" fontId="28" fillId="0" borderId="110" xfId="11" applyNumberFormat="1" applyFont="1" applyFill="1" applyBorder="1" applyAlignment="1">
      <alignment vertical="center" shrinkToFit="1"/>
    </xf>
    <xf numFmtId="2" fontId="28" fillId="0" borderId="111" xfId="10" applyNumberFormat="1" applyFont="1" applyFill="1" applyBorder="1" applyAlignment="1">
      <alignment vertical="center" shrinkToFit="1"/>
    </xf>
    <xf numFmtId="180" fontId="29" fillId="0" borderId="110" xfId="11" applyNumberFormat="1" applyFont="1" applyFill="1" applyBorder="1" applyAlignment="1">
      <alignment vertical="center" shrinkToFit="1"/>
    </xf>
    <xf numFmtId="181" fontId="29" fillId="0" borderId="110" xfId="10" applyNumberFormat="1" applyFont="1" applyFill="1" applyBorder="1" applyAlignment="1">
      <alignment vertical="center" shrinkToFit="1"/>
    </xf>
    <xf numFmtId="0" fontId="28" fillId="0" borderId="111" xfId="10" applyFont="1" applyFill="1" applyBorder="1" applyAlignment="1">
      <alignment vertical="center" shrinkToFit="1"/>
    </xf>
    <xf numFmtId="178" fontId="28" fillId="0" borderId="114" xfId="11" applyNumberFormat="1" applyFont="1" applyFill="1" applyBorder="1" applyAlignment="1">
      <alignment vertical="center" shrinkToFit="1"/>
    </xf>
    <xf numFmtId="0" fontId="28" fillId="0" borderId="114" xfId="10" applyFont="1" applyFill="1" applyBorder="1" applyAlignment="1">
      <alignment vertical="center" shrinkToFit="1"/>
    </xf>
    <xf numFmtId="181" fontId="28" fillId="0" borderId="115" xfId="10" applyNumberFormat="1" applyFont="1" applyFill="1" applyBorder="1" applyAlignment="1">
      <alignment vertical="center" shrinkToFit="1"/>
    </xf>
    <xf numFmtId="179" fontId="28" fillId="0" borderId="114" xfId="11" applyNumberFormat="1" applyFont="1" applyFill="1" applyBorder="1" applyAlignment="1">
      <alignment vertical="center" shrinkToFit="1"/>
    </xf>
    <xf numFmtId="0" fontId="28" fillId="0" borderId="115" xfId="10" applyFont="1" applyFill="1" applyBorder="1" applyAlignment="1">
      <alignment vertical="center" shrinkToFit="1"/>
    </xf>
    <xf numFmtId="0" fontId="28" fillId="0" borderId="116" xfId="10" applyFont="1" applyFill="1" applyBorder="1" applyAlignment="1">
      <alignment vertical="center" shrinkToFit="1"/>
    </xf>
    <xf numFmtId="178" fontId="28" fillId="4" borderId="117" xfId="11" applyNumberFormat="1" applyFont="1" applyFill="1" applyBorder="1" applyAlignment="1" applyProtection="1">
      <alignment vertical="center" shrinkToFit="1"/>
      <protection locked="0"/>
    </xf>
    <xf numFmtId="179" fontId="29" fillId="0" borderId="21" xfId="10" applyNumberFormat="1" applyFont="1" applyFill="1" applyBorder="1" applyAlignment="1">
      <alignment vertical="center" shrinkToFit="1"/>
    </xf>
    <xf numFmtId="180" fontId="30" fillId="0" borderId="1" xfId="10" applyNumberFormat="1" applyFont="1" applyFill="1" applyBorder="1" applyAlignment="1">
      <alignment vertical="center" shrinkToFit="1"/>
    </xf>
    <xf numFmtId="180" fontId="28" fillId="0" borderId="1" xfId="11" applyNumberFormat="1" applyFont="1" applyFill="1" applyBorder="1" applyAlignment="1">
      <alignment vertical="center" shrinkToFit="1"/>
    </xf>
    <xf numFmtId="0" fontId="28" fillId="0" borderId="118" xfId="10" applyFont="1" applyFill="1" applyBorder="1" applyAlignment="1">
      <alignment horizontal="center" vertical="center" shrinkToFit="1"/>
    </xf>
    <xf numFmtId="179" fontId="29" fillId="0" borderId="1" xfId="10" applyNumberFormat="1" applyFont="1" applyFill="1" applyBorder="1" applyAlignment="1">
      <alignment vertical="center" shrinkToFit="1"/>
    </xf>
    <xf numFmtId="179" fontId="28" fillId="4" borderId="118" xfId="10" applyNumberFormat="1" applyFont="1" applyFill="1" applyBorder="1" applyAlignment="1" applyProtection="1">
      <alignment vertical="center" shrinkToFit="1"/>
      <protection locked="0"/>
    </xf>
    <xf numFmtId="179" fontId="29" fillId="0" borderId="119" xfId="10" applyNumberFormat="1" applyFont="1" applyFill="1" applyBorder="1" applyAlignment="1">
      <alignment vertical="center" shrinkToFit="1"/>
    </xf>
    <xf numFmtId="179" fontId="28" fillId="0" borderId="1" xfId="10" applyNumberFormat="1" applyFont="1" applyFill="1" applyBorder="1" applyAlignment="1">
      <alignment vertical="center" shrinkToFit="1"/>
    </xf>
    <xf numFmtId="179" fontId="28" fillId="0" borderId="118" xfId="10" applyNumberFormat="1" applyFont="1" applyFill="1" applyBorder="1" applyAlignment="1">
      <alignment vertical="center" shrinkToFit="1"/>
    </xf>
    <xf numFmtId="179" fontId="29" fillId="0" borderId="9" xfId="10" applyNumberFormat="1" applyFont="1" applyFill="1" applyBorder="1" applyAlignment="1">
      <alignment vertical="center" shrinkToFit="1"/>
    </xf>
    <xf numFmtId="179" fontId="28" fillId="4" borderId="1" xfId="10" applyNumberFormat="1" applyFont="1" applyFill="1" applyBorder="1" applyAlignment="1" applyProtection="1">
      <alignment vertical="center" shrinkToFit="1"/>
      <protection locked="0"/>
    </xf>
    <xf numFmtId="178" fontId="28" fillId="4" borderId="1" xfId="11" applyNumberFormat="1" applyFont="1" applyFill="1" applyBorder="1" applyAlignment="1" applyProtection="1">
      <alignment vertical="center" shrinkToFit="1"/>
      <protection locked="0"/>
    </xf>
    <xf numFmtId="181" fontId="30" fillId="4" borderId="118" xfId="10" applyNumberFormat="1" applyFont="1" applyFill="1" applyBorder="1" applyAlignment="1" applyProtection="1">
      <alignment vertical="center" shrinkToFit="1"/>
      <protection locked="0"/>
    </xf>
    <xf numFmtId="180" fontId="29" fillId="0" borderId="1" xfId="10" applyNumberFormat="1" applyFont="1" applyFill="1" applyBorder="1" applyAlignment="1">
      <alignment vertical="center" shrinkToFit="1"/>
    </xf>
    <xf numFmtId="181" fontId="29" fillId="0" borderId="1" xfId="10" applyNumberFormat="1" applyFont="1" applyFill="1" applyBorder="1" applyAlignment="1">
      <alignment vertical="center" shrinkToFit="1"/>
    </xf>
    <xf numFmtId="180" fontId="30" fillId="4" borderId="1" xfId="10" applyNumberFormat="1" applyFont="1" applyFill="1" applyBorder="1" applyAlignment="1" applyProtection="1">
      <alignment vertical="center" shrinkToFit="1"/>
      <protection locked="0"/>
    </xf>
    <xf numFmtId="181" fontId="28" fillId="4" borderId="118" xfId="10" applyNumberFormat="1" applyFont="1" applyFill="1" applyBorder="1" applyAlignment="1" applyProtection="1">
      <alignment vertical="center" shrinkToFit="1"/>
      <protection locked="0"/>
    </xf>
    <xf numFmtId="178" fontId="28" fillId="4" borderId="81" xfId="11" applyNumberFormat="1" applyFont="1" applyFill="1" applyBorder="1" applyAlignment="1" applyProtection="1">
      <alignment vertical="center" shrinkToFit="1"/>
      <protection locked="0"/>
    </xf>
    <xf numFmtId="0" fontId="28" fillId="4" borderId="81" xfId="10" applyFont="1" applyFill="1" applyBorder="1" applyAlignment="1" applyProtection="1">
      <alignment vertical="center" shrinkToFit="1"/>
      <protection locked="0"/>
    </xf>
    <xf numFmtId="0" fontId="28" fillId="4" borderId="120" xfId="10" applyFont="1" applyFill="1" applyBorder="1" applyAlignment="1" applyProtection="1">
      <alignment vertical="center" shrinkToFit="1"/>
      <protection locked="0"/>
    </xf>
    <xf numFmtId="179" fontId="28" fillId="4" borderId="81" xfId="11" applyNumberFormat="1" applyFont="1" applyFill="1" applyBorder="1" applyAlignment="1" applyProtection="1">
      <alignment vertical="center" shrinkToFit="1"/>
      <protection locked="0"/>
    </xf>
    <xf numFmtId="0" fontId="28" fillId="4" borderId="19" xfId="10" applyFont="1" applyFill="1" applyBorder="1" applyAlignment="1" applyProtection="1">
      <alignment vertical="center" shrinkToFit="1"/>
      <protection locked="0"/>
    </xf>
    <xf numFmtId="178" fontId="30" fillId="4" borderId="117" xfId="11" applyNumberFormat="1" applyFont="1" applyFill="1" applyBorder="1" applyAlignment="1" applyProtection="1">
      <alignment vertical="center" shrinkToFit="1"/>
      <protection locked="0"/>
    </xf>
    <xf numFmtId="179" fontId="30" fillId="4" borderId="118" xfId="10" applyNumberFormat="1" applyFont="1" applyFill="1" applyBorder="1" applyAlignment="1" applyProtection="1">
      <alignment vertical="center" shrinkToFit="1"/>
      <protection locked="0"/>
    </xf>
    <xf numFmtId="179" fontId="30" fillId="4" borderId="1" xfId="10" applyNumberFormat="1" applyFont="1" applyFill="1" applyBorder="1" applyAlignment="1" applyProtection="1">
      <alignment vertical="center" shrinkToFit="1"/>
      <protection locked="0"/>
    </xf>
    <xf numFmtId="178" fontId="30" fillId="4" borderId="1" xfId="11" applyNumberFormat="1" applyFont="1" applyFill="1" applyBorder="1" applyAlignment="1" applyProtection="1">
      <alignment vertical="center" shrinkToFit="1"/>
      <protection locked="0"/>
    </xf>
    <xf numFmtId="178" fontId="30" fillId="4" borderId="81" xfId="11" applyNumberFormat="1" applyFont="1" applyFill="1" applyBorder="1" applyAlignment="1" applyProtection="1">
      <alignment vertical="center" shrinkToFit="1"/>
      <protection locked="0"/>
    </xf>
    <xf numFmtId="0" fontId="30" fillId="4" borderId="81" xfId="10" applyFont="1" applyFill="1" applyBorder="1" applyAlignment="1" applyProtection="1">
      <alignment vertical="center" shrinkToFit="1"/>
      <protection locked="0"/>
    </xf>
    <xf numFmtId="0" fontId="30" fillId="4" borderId="120" xfId="10" applyFont="1" applyFill="1" applyBorder="1" applyAlignment="1" applyProtection="1">
      <alignment vertical="center" shrinkToFit="1"/>
      <protection locked="0"/>
    </xf>
    <xf numFmtId="0" fontId="30" fillId="4" borderId="19" xfId="10" applyFont="1" applyFill="1" applyBorder="1" applyAlignment="1" applyProtection="1">
      <alignment vertical="center" shrinkToFit="1"/>
      <protection locked="0"/>
    </xf>
    <xf numFmtId="0" fontId="28" fillId="0" borderId="108" xfId="10" applyFont="1" applyFill="1" applyBorder="1" applyAlignment="1">
      <alignment vertical="center" shrinkToFit="1"/>
    </xf>
    <xf numFmtId="182" fontId="28" fillId="0" borderId="110" xfId="10" applyNumberFormat="1" applyFont="1" applyFill="1" applyBorder="1" applyAlignment="1">
      <alignment vertical="center" shrinkToFit="1"/>
    </xf>
    <xf numFmtId="182" fontId="28" fillId="0" borderId="111" xfId="10" applyNumberFormat="1" applyFont="1" applyFill="1" applyBorder="1" applyAlignment="1">
      <alignment vertical="center" shrinkToFit="1"/>
    </xf>
    <xf numFmtId="2" fontId="28" fillId="0" borderId="114" xfId="11" applyNumberFormat="1" applyFont="1" applyFill="1" applyBorder="1" applyAlignment="1">
      <alignment vertical="center" shrinkToFit="1"/>
    </xf>
    <xf numFmtId="181" fontId="28" fillId="0" borderId="111" xfId="10" applyNumberFormat="1" applyFont="1" applyFill="1" applyBorder="1" applyAlignment="1">
      <alignment vertical="center" shrinkToFit="1"/>
    </xf>
    <xf numFmtId="0" fontId="29" fillId="0" borderId="28" xfId="10" applyFont="1" applyFill="1" applyBorder="1" applyAlignment="1">
      <alignment horizontal="center" vertical="center" shrinkToFit="1"/>
    </xf>
    <xf numFmtId="0" fontId="29" fillId="0" borderId="133" xfId="10" applyFont="1" applyFill="1" applyBorder="1" applyAlignment="1">
      <alignment horizontal="center" vertical="center" shrinkToFit="1"/>
    </xf>
    <xf numFmtId="0" fontId="29" fillId="0" borderId="134" xfId="10" applyFont="1" applyFill="1" applyBorder="1" applyAlignment="1">
      <alignment horizontal="center" vertical="center" wrapText="1" shrinkToFit="1"/>
    </xf>
    <xf numFmtId="0" fontId="29" fillId="0" borderId="135" xfId="10" applyFont="1" applyFill="1" applyBorder="1" applyAlignment="1">
      <alignment horizontal="center" vertical="center" shrinkToFit="1"/>
    </xf>
    <xf numFmtId="0" fontId="29" fillId="0" borderId="134" xfId="10" applyFont="1" applyFill="1" applyBorder="1" applyAlignment="1">
      <alignment horizontal="center" vertical="center" shrinkToFit="1"/>
    </xf>
    <xf numFmtId="0" fontId="29" fillId="0" borderId="136" xfId="10" applyFont="1" applyFill="1" applyBorder="1" applyAlignment="1">
      <alignment horizontal="center" vertical="center" shrinkToFit="1"/>
    </xf>
    <xf numFmtId="0" fontId="29" fillId="0" borderId="140" xfId="10" applyFont="1" applyFill="1" applyBorder="1" applyAlignment="1">
      <alignment horizontal="center" vertical="center" shrinkToFit="1"/>
    </xf>
    <xf numFmtId="0" fontId="29" fillId="0" borderId="141" xfId="10" applyFont="1" applyFill="1" applyBorder="1" applyAlignment="1">
      <alignment horizontal="center" vertical="center" shrinkToFit="1"/>
    </xf>
    <xf numFmtId="0" fontId="26" fillId="0" borderId="0" xfId="10" applyFont="1" applyFill="1" applyAlignment="1" applyProtection="1">
      <alignment horizontal="center" vertical="center"/>
    </xf>
    <xf numFmtId="0" fontId="19" fillId="0" borderId="0" xfId="10" applyFont="1" applyFill="1" applyAlignment="1">
      <alignment horizontal="right" vertical="center"/>
    </xf>
    <xf numFmtId="0" fontId="28" fillId="0" borderId="66" xfId="10" applyFont="1" applyFill="1" applyBorder="1" applyAlignment="1">
      <alignment vertical="center"/>
    </xf>
    <xf numFmtId="0" fontId="28" fillId="0" borderId="34" xfId="10" applyFont="1" applyFill="1" applyBorder="1" applyAlignment="1">
      <alignment vertical="center"/>
    </xf>
    <xf numFmtId="0" fontId="3" fillId="0" borderId="0" xfId="7" applyFont="1" applyFill="1" applyAlignment="1">
      <alignment vertical="center"/>
    </xf>
    <xf numFmtId="0" fontId="29" fillId="0" borderId="157" xfId="10" applyFont="1" applyFill="1" applyBorder="1">
      <alignment vertical="center"/>
    </xf>
    <xf numFmtId="181" fontId="29" fillId="0" borderId="157" xfId="10" applyNumberFormat="1" applyFont="1" applyFill="1" applyBorder="1" applyAlignment="1">
      <alignment vertical="center"/>
    </xf>
    <xf numFmtId="0" fontId="29" fillId="0" borderId="16" xfId="10" applyFont="1" applyFill="1" applyBorder="1">
      <alignment vertical="center"/>
    </xf>
    <xf numFmtId="0" fontId="29" fillId="0" borderId="10" xfId="10" applyFont="1" applyFill="1" applyBorder="1">
      <alignment vertical="center"/>
    </xf>
    <xf numFmtId="0" fontId="29" fillId="0" borderId="169" xfId="10" applyFont="1" applyFill="1" applyBorder="1">
      <alignment vertical="center"/>
    </xf>
    <xf numFmtId="0" fontId="27" fillId="0" borderId="169" xfId="10" applyFont="1" applyFill="1" applyBorder="1">
      <alignment vertical="center"/>
    </xf>
    <xf numFmtId="181" fontId="29" fillId="0" borderId="169" xfId="10" applyNumberFormat="1" applyFont="1" applyFill="1" applyBorder="1" applyAlignment="1">
      <alignment vertical="center"/>
    </xf>
    <xf numFmtId="0" fontId="29" fillId="0" borderId="142" xfId="10" applyFont="1" applyFill="1" applyBorder="1">
      <alignment vertical="center"/>
    </xf>
    <xf numFmtId="0" fontId="27" fillId="0" borderId="142" xfId="10" applyFont="1" applyFill="1" applyBorder="1">
      <alignment vertical="center"/>
    </xf>
    <xf numFmtId="0" fontId="29" fillId="0" borderId="0" xfId="10" applyFont="1" applyFill="1" applyBorder="1">
      <alignment vertical="center"/>
    </xf>
    <xf numFmtId="183" fontId="29" fillId="0" borderId="0" xfId="10" applyNumberFormat="1" applyFont="1" applyFill="1" applyBorder="1" applyAlignment="1">
      <alignment horizontal="right" vertical="center"/>
    </xf>
    <xf numFmtId="0" fontId="27" fillId="0" borderId="10" xfId="10" applyFont="1" applyFill="1" applyBorder="1">
      <alignment vertical="center"/>
    </xf>
    <xf numFmtId="183" fontId="29" fillId="0" borderId="10" xfId="10" applyNumberFormat="1" applyFont="1" applyFill="1" applyBorder="1" applyAlignment="1">
      <alignment vertical="center" shrinkToFit="1"/>
    </xf>
    <xf numFmtId="183" fontId="29" fillId="0" borderId="120" xfId="10" applyNumberFormat="1" applyFont="1" applyFill="1" applyBorder="1" applyAlignment="1">
      <alignment horizontal="right" vertical="center"/>
    </xf>
    <xf numFmtId="183" fontId="29" fillId="0" borderId="0" xfId="10" applyNumberFormat="1" applyFont="1" applyFill="1" applyBorder="1" applyAlignment="1">
      <alignment vertical="center" shrinkToFit="1"/>
    </xf>
    <xf numFmtId="2" fontId="29" fillId="0" borderId="142" xfId="10" applyNumberFormat="1" applyFont="1" applyFill="1" applyBorder="1">
      <alignment vertical="center"/>
    </xf>
    <xf numFmtId="0" fontId="17" fillId="2" borderId="0" xfId="14" applyFont="1" applyFill="1" applyAlignment="1">
      <alignment vertical="center"/>
    </xf>
    <xf numFmtId="0" fontId="17" fillId="2" borderId="0" xfId="14" applyFont="1" applyFill="1" applyAlignment="1">
      <alignment horizontal="center" vertical="center"/>
    </xf>
    <xf numFmtId="49" fontId="17" fillId="2" borderId="0" xfId="14" applyNumberFormat="1" applyFont="1" applyFill="1" applyAlignment="1">
      <alignment horizontal="center" vertical="center"/>
    </xf>
    <xf numFmtId="49" fontId="17" fillId="2" borderId="34" xfId="14" applyNumberFormat="1" applyFont="1" applyFill="1" applyBorder="1" applyAlignment="1">
      <alignment horizontal="center" vertical="top"/>
    </xf>
    <xf numFmtId="0" fontId="17" fillId="2" borderId="34" xfId="14" applyFont="1" applyFill="1" applyBorder="1" applyAlignment="1">
      <alignment horizontal="center" vertical="top"/>
    </xf>
    <xf numFmtId="0" fontId="17" fillId="2" borderId="34" xfId="14" applyFont="1" applyFill="1" applyBorder="1" applyAlignment="1">
      <alignment horizontal="center" vertical="top" wrapText="1"/>
    </xf>
    <xf numFmtId="0" fontId="17" fillId="2" borderId="34" xfId="14" applyFont="1" applyFill="1" applyBorder="1" applyAlignment="1">
      <alignment vertical="top"/>
    </xf>
    <xf numFmtId="0" fontId="17" fillId="2" borderId="34" xfId="14" applyFont="1" applyFill="1" applyBorder="1" applyAlignment="1">
      <alignment horizontal="center" vertical="center"/>
    </xf>
    <xf numFmtId="49" fontId="17" fillId="2" borderId="34" xfId="14" applyNumberFormat="1" applyFont="1" applyFill="1" applyBorder="1" applyAlignment="1">
      <alignment horizontal="center" vertical="center"/>
    </xf>
    <xf numFmtId="0" fontId="17" fillId="2" borderId="34" xfId="14" quotePrefix="1" applyFont="1" applyFill="1" applyBorder="1" applyAlignment="1">
      <alignment horizontal="center" vertical="center"/>
    </xf>
    <xf numFmtId="0" fontId="17" fillId="2" borderId="34" xfId="14" applyFont="1" applyFill="1" applyBorder="1" applyAlignment="1">
      <alignment horizontal="center" vertical="center" wrapText="1"/>
    </xf>
    <xf numFmtId="0" fontId="17" fillId="2" borderId="0" xfId="14" applyFont="1" applyFill="1" applyBorder="1" applyAlignment="1">
      <alignment vertical="center"/>
    </xf>
    <xf numFmtId="0" fontId="40" fillId="2" borderId="0" xfId="14" applyFont="1" applyFill="1" applyAlignment="1">
      <alignment vertical="center"/>
    </xf>
    <xf numFmtId="0" fontId="40" fillId="2" borderId="0" xfId="14" applyFont="1" applyFill="1" applyAlignment="1">
      <alignment horizontal="center" vertical="center"/>
    </xf>
    <xf numFmtId="49" fontId="40" fillId="2" borderId="0" xfId="14" applyNumberFormat="1" applyFont="1" applyFill="1" applyAlignment="1">
      <alignment horizontal="center" vertical="center"/>
    </xf>
    <xf numFmtId="0" fontId="41" fillId="2" borderId="0" xfId="14" applyFont="1" applyFill="1" applyAlignment="1">
      <alignment horizontal="center" vertical="center"/>
    </xf>
    <xf numFmtId="0" fontId="17" fillId="2" borderId="0" xfId="14" applyFont="1" applyFill="1" applyAlignment="1">
      <alignment horizontal="right" vertical="center"/>
    </xf>
    <xf numFmtId="0" fontId="40" fillId="2" borderId="0" xfId="14" applyFont="1" applyFill="1" applyAlignment="1">
      <alignment horizontal="right" vertical="center"/>
    </xf>
    <xf numFmtId="0" fontId="43" fillId="0" borderId="0" xfId="5" applyFont="1" applyFill="1" applyBorder="1" applyAlignment="1">
      <alignment horizontal="left" vertical="center"/>
    </xf>
    <xf numFmtId="0" fontId="44" fillId="0" borderId="0" xfId="7" applyFont="1" applyFill="1"/>
    <xf numFmtId="0" fontId="21" fillId="0" borderId="0" xfId="7" applyFont="1"/>
    <xf numFmtId="0" fontId="45" fillId="0" borderId="0" xfId="7" applyFont="1" applyAlignment="1">
      <alignment horizontal="right"/>
    </xf>
    <xf numFmtId="0" fontId="46" fillId="0" borderId="0" xfId="7" applyFont="1" applyFill="1"/>
    <xf numFmtId="0" fontId="21" fillId="0" borderId="0" xfId="7" applyFont="1" applyAlignment="1">
      <alignment horizontal="right"/>
    </xf>
    <xf numFmtId="0" fontId="44" fillId="0" borderId="187" xfId="7" applyFont="1" applyFill="1" applyBorder="1" applyAlignment="1"/>
    <xf numFmtId="0" fontId="44" fillId="0" borderId="155" xfId="7" applyFont="1" applyFill="1" applyBorder="1" applyAlignment="1"/>
    <xf numFmtId="0" fontId="44" fillId="0" borderId="171" xfId="7" applyFont="1" applyFill="1" applyBorder="1" applyAlignment="1">
      <alignment horizontal="right"/>
    </xf>
    <xf numFmtId="0" fontId="47" fillId="0" borderId="148" xfId="7" applyFont="1" applyFill="1" applyBorder="1" applyAlignment="1">
      <alignment horizontal="center"/>
    </xf>
    <xf numFmtId="0" fontId="44" fillId="0" borderId="171" xfId="7" applyFont="1" applyFill="1" applyBorder="1" applyAlignment="1">
      <alignment horizontal="center"/>
    </xf>
    <xf numFmtId="0" fontId="44" fillId="0" borderId="210" xfId="7" applyFont="1" applyFill="1" applyBorder="1" applyAlignment="1"/>
    <xf numFmtId="0" fontId="44" fillId="0" borderId="211" xfId="7" applyFont="1" applyFill="1" applyBorder="1" applyAlignment="1"/>
    <xf numFmtId="0" fontId="44" fillId="0" borderId="45" xfId="7" applyFont="1" applyFill="1" applyBorder="1" applyAlignment="1"/>
    <xf numFmtId="0" fontId="44" fillId="0" borderId="49" xfId="7" applyFont="1" applyFill="1" applyBorder="1" applyAlignment="1"/>
    <xf numFmtId="0" fontId="44" fillId="0" borderId="212" xfId="7" applyFont="1" applyFill="1" applyBorder="1" applyAlignment="1"/>
    <xf numFmtId="0" fontId="44" fillId="0" borderId="196" xfId="7" applyFont="1" applyFill="1" applyBorder="1" applyAlignment="1">
      <alignment horizontal="center" vertical="center"/>
    </xf>
    <xf numFmtId="0" fontId="44" fillId="0" borderId="79" xfId="7" applyFont="1" applyFill="1" applyBorder="1"/>
    <xf numFmtId="0" fontId="44" fillId="0" borderId="213" xfId="7" applyFont="1" applyFill="1" applyBorder="1"/>
    <xf numFmtId="0" fontId="44" fillId="0" borderId="214" xfId="7" applyFont="1" applyFill="1" applyBorder="1"/>
    <xf numFmtId="0" fontId="44" fillId="0" borderId="215" xfId="7" applyFont="1" applyFill="1" applyBorder="1"/>
    <xf numFmtId="0" fontId="44" fillId="0" borderId="216" xfId="7" applyFont="1" applyFill="1" applyBorder="1"/>
    <xf numFmtId="0" fontId="44" fillId="0" borderId="25" xfId="7" applyFont="1" applyFill="1" applyBorder="1" applyAlignment="1">
      <alignment horizontal="center" vertical="center"/>
    </xf>
    <xf numFmtId="0" fontId="44" fillId="0" borderId="52" xfId="7" applyFont="1" applyFill="1" applyBorder="1"/>
    <xf numFmtId="0" fontId="44" fillId="0" borderId="121" xfId="7" applyFont="1" applyFill="1" applyBorder="1"/>
    <xf numFmtId="0" fontId="44" fillId="0" borderId="217" xfId="7" applyFont="1" applyFill="1" applyBorder="1"/>
    <xf numFmtId="0" fontId="44" fillId="0" borderId="127" xfId="7" applyFont="1" applyFill="1" applyBorder="1"/>
    <xf numFmtId="0" fontId="44" fillId="0" borderId="128" xfId="7" applyFont="1" applyFill="1" applyBorder="1"/>
    <xf numFmtId="0" fontId="44" fillId="0" borderId="170" xfId="7" applyFont="1" applyFill="1" applyBorder="1"/>
    <xf numFmtId="0" fontId="44" fillId="0" borderId="218" xfId="7" applyFont="1" applyFill="1" applyBorder="1" applyAlignment="1">
      <alignment shrinkToFit="1"/>
    </xf>
    <xf numFmtId="0" fontId="44" fillId="0" borderId="219" xfId="7" applyFont="1" applyFill="1" applyBorder="1"/>
    <xf numFmtId="0" fontId="44" fillId="0" borderId="220" xfId="7" applyFont="1" applyFill="1" applyBorder="1"/>
    <xf numFmtId="0" fontId="44" fillId="0" borderId="218" xfId="7" applyFont="1" applyFill="1" applyBorder="1"/>
    <xf numFmtId="0" fontId="44" fillId="0" borderId="190" xfId="7" applyFont="1" applyFill="1" applyBorder="1"/>
    <xf numFmtId="0" fontId="44" fillId="0" borderId="167" xfId="7" applyFont="1" applyFill="1" applyBorder="1" applyAlignment="1">
      <alignment horizontal="center" vertical="center"/>
    </xf>
    <xf numFmtId="0" fontId="44" fillId="0" borderId="117" xfId="7" applyFont="1" applyFill="1" applyBorder="1"/>
    <xf numFmtId="0" fontId="44" fillId="0" borderId="221" xfId="7" applyFont="1" applyFill="1" applyBorder="1"/>
    <xf numFmtId="0" fontId="44" fillId="0" borderId="81" xfId="7" applyFont="1" applyFill="1" applyBorder="1"/>
    <xf numFmtId="0" fontId="44" fillId="0" borderId="20" xfId="7" applyFont="1" applyFill="1" applyBorder="1"/>
    <xf numFmtId="0" fontId="44" fillId="0" borderId="57" xfId="7" applyFont="1" applyFill="1" applyBorder="1"/>
    <xf numFmtId="0" fontId="44" fillId="0" borderId="222" xfId="7" applyFont="1" applyFill="1" applyBorder="1"/>
    <xf numFmtId="0" fontId="44" fillId="0" borderId="223" xfId="7" applyFont="1" applyFill="1" applyBorder="1"/>
    <xf numFmtId="0" fontId="44" fillId="0" borderId="37" xfId="7" applyFont="1" applyFill="1" applyBorder="1"/>
    <xf numFmtId="0" fontId="44" fillId="0" borderId="50" xfId="7" applyFont="1" applyFill="1" applyBorder="1"/>
    <xf numFmtId="0" fontId="44" fillId="0" borderId="224" xfId="7" applyFont="1" applyFill="1" applyBorder="1"/>
    <xf numFmtId="0" fontId="44" fillId="0" borderId="204" xfId="7" applyFont="1" applyFill="1" applyBorder="1" applyAlignment="1">
      <alignment horizontal="center" vertical="center"/>
    </xf>
    <xf numFmtId="0" fontId="44" fillId="0" borderId="34" xfId="7" applyFont="1" applyFill="1" applyBorder="1"/>
    <xf numFmtId="0" fontId="44" fillId="0" borderId="150" xfId="7" applyFont="1" applyFill="1" applyBorder="1" applyAlignment="1">
      <alignment horizontal="center" vertical="center"/>
    </xf>
    <xf numFmtId="0" fontId="44" fillId="0" borderId="225" xfId="7" applyFont="1" applyFill="1" applyBorder="1"/>
    <xf numFmtId="0" fontId="44" fillId="0" borderId="96" xfId="7" applyFont="1" applyFill="1" applyBorder="1"/>
    <xf numFmtId="0" fontId="44" fillId="0" borderId="226" xfId="7" applyFont="1" applyFill="1" applyBorder="1"/>
    <xf numFmtId="0" fontId="44" fillId="0" borderId="104" xfId="7" applyFont="1" applyFill="1" applyBorder="1"/>
    <xf numFmtId="0" fontId="44" fillId="0" borderId="106" xfId="7" applyFont="1" applyFill="1" applyBorder="1"/>
    <xf numFmtId="0" fontId="44" fillId="0" borderId="227" xfId="7" applyFont="1" applyFill="1" applyBorder="1"/>
    <xf numFmtId="0" fontId="44" fillId="0" borderId="0" xfId="7" applyFont="1" applyFill="1" applyBorder="1" applyAlignment="1">
      <alignment horizontal="center" vertical="center"/>
    </xf>
    <xf numFmtId="0" fontId="44" fillId="0" borderId="0" xfId="7" applyFont="1" applyFill="1" applyBorder="1"/>
    <xf numFmtId="0" fontId="44" fillId="0" borderId="0" xfId="7" applyFont="1" applyFill="1" applyBorder="1" applyAlignment="1">
      <alignment vertical="center"/>
    </xf>
    <xf numFmtId="0" fontId="44" fillId="0" borderId="187" xfId="7" applyFont="1" applyBorder="1" applyAlignment="1"/>
    <xf numFmtId="0" fontId="44" fillId="0" borderId="155" xfId="7" applyFont="1" applyBorder="1" applyAlignment="1"/>
    <xf numFmtId="0" fontId="44" fillId="0" borderId="171" xfId="7" applyFont="1" applyBorder="1" applyAlignment="1">
      <alignment horizontal="right"/>
    </xf>
    <xf numFmtId="0" fontId="44" fillId="0" borderId="167" xfId="7" applyFont="1" applyBorder="1" applyAlignment="1">
      <alignment horizontal="left"/>
    </xf>
    <xf numFmtId="0" fontId="44" fillId="0" borderId="166" xfId="7" applyFont="1" applyBorder="1" applyAlignment="1">
      <alignment horizontal="left"/>
    </xf>
    <xf numFmtId="0" fontId="44" fillId="0" borderId="165" xfId="7" applyFont="1" applyBorder="1" applyAlignment="1"/>
    <xf numFmtId="0" fontId="44" fillId="0" borderId="25" xfId="7" applyFont="1" applyBorder="1"/>
    <xf numFmtId="0" fontId="44" fillId="0" borderId="0" xfId="7" applyFont="1" applyBorder="1"/>
    <xf numFmtId="0" fontId="44" fillId="0" borderId="154" xfId="7" applyFont="1" applyBorder="1"/>
    <xf numFmtId="0" fontId="44" fillId="0" borderId="52" xfId="7" applyFont="1" applyBorder="1"/>
    <xf numFmtId="0" fontId="44" fillId="0" borderId="121" xfId="7" applyFont="1" applyBorder="1"/>
    <xf numFmtId="0" fontId="44" fillId="0" borderId="130" xfId="7" applyFont="1" applyBorder="1"/>
    <xf numFmtId="0" fontId="44" fillId="0" borderId="127" xfId="7" applyFont="1" applyBorder="1"/>
    <xf numFmtId="0" fontId="44" fillId="0" borderId="170" xfId="7" applyFont="1" applyBorder="1"/>
    <xf numFmtId="0" fontId="44" fillId="0" borderId="117" xfId="7" applyFont="1" applyBorder="1"/>
    <xf numFmtId="0" fontId="44" fillId="0" borderId="82" xfId="7" applyFont="1" applyBorder="1"/>
    <xf numFmtId="0" fontId="44" fillId="0" borderId="81" xfId="7" applyFont="1" applyBorder="1"/>
    <xf numFmtId="0" fontId="44" fillId="0" borderId="20" xfId="7" applyFont="1" applyBorder="1"/>
    <xf numFmtId="0" fontId="44" fillId="0" borderId="167" xfId="7" applyFont="1" applyBorder="1"/>
    <xf numFmtId="0" fontId="44" fillId="0" borderId="166" xfId="7" applyFont="1" applyBorder="1"/>
    <xf numFmtId="0" fontId="44" fillId="0" borderId="131" xfId="7" applyFont="1" applyBorder="1"/>
    <xf numFmtId="0" fontId="44" fillId="0" borderId="63" xfId="7" applyFont="1" applyBorder="1"/>
    <xf numFmtId="0" fontId="44" fillId="0" borderId="40" xfId="7" applyFont="1" applyBorder="1"/>
    <xf numFmtId="0" fontId="44" fillId="0" borderId="165" xfId="7" applyFont="1" applyBorder="1"/>
    <xf numFmtId="0" fontId="44" fillId="0" borderId="204" xfId="7" applyFont="1" applyBorder="1"/>
    <xf numFmtId="0" fontId="44" fillId="0" borderId="50" xfId="7" applyFont="1" applyBorder="1"/>
    <xf numFmtId="0" fontId="44" fillId="0" borderId="222" xfId="7" applyFont="1" applyBorder="1"/>
    <xf numFmtId="0" fontId="44" fillId="0" borderId="37" xfId="7" applyFont="1" applyBorder="1"/>
    <xf numFmtId="0" fontId="44" fillId="0" borderId="150" xfId="7" applyFont="1" applyBorder="1"/>
    <xf numFmtId="0" fontId="44" fillId="0" borderId="31" xfId="7" applyFont="1" applyBorder="1"/>
    <xf numFmtId="0" fontId="44" fillId="0" borderId="151" xfId="7" applyFont="1" applyBorder="1"/>
    <xf numFmtId="0" fontId="44" fillId="0" borderId="153" xfId="7" applyFont="1" applyBorder="1"/>
    <xf numFmtId="0" fontId="44" fillId="0" borderId="34" xfId="7" applyFont="1" applyBorder="1"/>
    <xf numFmtId="0" fontId="21" fillId="0" borderId="0" xfId="7" applyFont="1" applyFill="1"/>
    <xf numFmtId="0" fontId="44" fillId="0" borderId="148" xfId="7" applyFont="1" applyFill="1" applyBorder="1" applyAlignment="1">
      <alignment horizontal="center"/>
    </xf>
    <xf numFmtId="0" fontId="44" fillId="0" borderId="173" xfId="7" applyFont="1" applyFill="1" applyBorder="1" applyAlignment="1">
      <alignment horizontal="center"/>
    </xf>
    <xf numFmtId="0" fontId="44" fillId="0" borderId="209" xfId="7" applyFont="1" applyFill="1" applyBorder="1" applyAlignment="1">
      <alignment horizontal="left"/>
    </xf>
    <xf numFmtId="0" fontId="44" fillId="0" borderId="211" xfId="7" applyFont="1" applyFill="1" applyBorder="1" applyAlignment="1">
      <alignment horizontal="center"/>
    </xf>
    <xf numFmtId="0" fontId="44" fillId="0" borderId="44" xfId="7" applyFont="1" applyFill="1" applyBorder="1" applyAlignment="1">
      <alignment horizontal="center"/>
    </xf>
    <xf numFmtId="0" fontId="44" fillId="0" borderId="45" xfId="7" applyFont="1" applyFill="1" applyBorder="1" applyAlignment="1">
      <alignment horizontal="center"/>
    </xf>
    <xf numFmtId="0" fontId="44" fillId="0" borderId="196" xfId="7" applyFont="1" applyFill="1" applyBorder="1"/>
    <xf numFmtId="0" fontId="44" fillId="0" borderId="64" xfId="7" applyFont="1" applyFill="1" applyBorder="1"/>
    <xf numFmtId="0" fontId="44" fillId="0" borderId="137" xfId="7" applyFont="1" applyFill="1" applyBorder="1"/>
    <xf numFmtId="0" fontId="44" fillId="0" borderId="121" xfId="7" applyFont="1" applyFill="1" applyBorder="1" applyAlignment="1">
      <alignment shrinkToFit="1"/>
    </xf>
    <xf numFmtId="0" fontId="44" fillId="0" borderId="217" xfId="7" applyFont="1" applyFill="1" applyBorder="1" applyAlignment="1">
      <alignment shrinkToFit="1"/>
    </xf>
    <xf numFmtId="0" fontId="44" fillId="6" borderId="229" xfId="7" applyFont="1" applyFill="1" applyBorder="1"/>
    <xf numFmtId="0" fontId="44" fillId="6" borderId="230" xfId="7" applyFont="1" applyFill="1" applyBorder="1"/>
    <xf numFmtId="0" fontId="44" fillId="6" borderId="231" xfId="7" applyFont="1" applyFill="1" applyBorder="1"/>
    <xf numFmtId="0" fontId="44" fillId="6" borderId="232" xfId="7" applyFont="1" applyFill="1" applyBorder="1" applyAlignment="1">
      <alignment shrinkToFit="1"/>
    </xf>
    <xf numFmtId="0" fontId="44" fillId="0" borderId="130" xfId="7" applyFont="1" applyFill="1" applyBorder="1"/>
    <xf numFmtId="0" fontId="44" fillId="0" borderId="25" xfId="7" applyFont="1" applyFill="1" applyBorder="1"/>
    <xf numFmtId="0" fontId="44" fillId="6" borderId="232" xfId="7" applyFont="1" applyFill="1" applyBorder="1"/>
    <xf numFmtId="0" fontId="44" fillId="6" borderId="56" xfId="7" applyFont="1" applyFill="1" applyBorder="1"/>
    <xf numFmtId="0" fontId="44" fillId="0" borderId="56" xfId="7" applyFont="1" applyFill="1" applyBorder="1"/>
    <xf numFmtId="0" fontId="44" fillId="0" borderId="41" xfId="7" applyFont="1" applyFill="1" applyBorder="1"/>
    <xf numFmtId="0" fontId="44" fillId="0" borderId="233" xfId="7" applyFont="1" applyFill="1" applyBorder="1"/>
    <xf numFmtId="0" fontId="44" fillId="6" borderId="234" xfId="7" applyFont="1" applyFill="1" applyBorder="1"/>
    <xf numFmtId="0" fontId="44" fillId="6" borderId="89" xfId="7" applyFont="1" applyFill="1" applyBorder="1"/>
    <xf numFmtId="0" fontId="44" fillId="0" borderId="42" xfId="7" applyFont="1" applyFill="1" applyBorder="1"/>
    <xf numFmtId="0" fontId="44" fillId="0" borderId="235" xfId="7" applyFont="1" applyFill="1" applyBorder="1"/>
    <xf numFmtId="0" fontId="44" fillId="0" borderId="228" xfId="7" applyFont="1" applyFill="1" applyBorder="1"/>
    <xf numFmtId="0" fontId="44" fillId="0" borderId="153" xfId="7" applyFont="1" applyFill="1" applyBorder="1"/>
    <xf numFmtId="0" fontId="44" fillId="0" borderId="105" xfId="7" applyFont="1" applyFill="1" applyBorder="1"/>
    <xf numFmtId="0" fontId="44" fillId="0" borderId="236" xfId="7" applyFont="1" applyFill="1" applyBorder="1" applyAlignment="1">
      <alignment horizontal="center"/>
    </xf>
    <xf numFmtId="0" fontId="44" fillId="0" borderId="237" xfId="7" applyFont="1" applyFill="1" applyBorder="1" applyAlignment="1">
      <alignment horizontal="center"/>
    </xf>
    <xf numFmtId="0" fontId="44" fillId="0" borderId="238" xfId="7" applyFont="1" applyFill="1" applyBorder="1"/>
    <xf numFmtId="0" fontId="44" fillId="0" borderId="239" xfId="7" applyFont="1" applyFill="1" applyBorder="1"/>
    <xf numFmtId="0" fontId="44" fillId="6" borderId="240" xfId="7" applyFont="1" applyFill="1" applyBorder="1"/>
    <xf numFmtId="0" fontId="44" fillId="6" borderId="241" xfId="7" applyFont="1" applyFill="1" applyBorder="1"/>
    <xf numFmtId="0" fontId="44" fillId="0" borderId="242" xfId="7" applyFont="1" applyFill="1" applyBorder="1"/>
    <xf numFmtId="0" fontId="44" fillId="0" borderId="243" xfId="7" applyFont="1" applyFill="1" applyBorder="1"/>
    <xf numFmtId="0" fontId="44" fillId="0" borderId="67" xfId="7" applyFont="1" applyFill="1" applyBorder="1"/>
    <xf numFmtId="0" fontId="44" fillId="0" borderId="244" xfId="7" applyFont="1" applyFill="1" applyBorder="1"/>
    <xf numFmtId="0" fontId="44" fillId="0" borderId="245" xfId="7" applyFont="1" applyFill="1" applyBorder="1"/>
    <xf numFmtId="0" fontId="44" fillId="0" borderId="89" xfId="7" applyFont="1" applyFill="1" applyBorder="1"/>
    <xf numFmtId="0" fontId="44" fillId="0" borderId="43" xfId="7" applyFont="1" applyFill="1" applyBorder="1"/>
    <xf numFmtId="0" fontId="44" fillId="0" borderId="246" xfId="7" applyFont="1" applyFill="1" applyBorder="1"/>
    <xf numFmtId="0" fontId="44" fillId="0" borderId="152" xfId="7" applyFont="1" applyFill="1" applyBorder="1"/>
    <xf numFmtId="0" fontId="44" fillId="0" borderId="247" xfId="7" applyFont="1" applyFill="1" applyBorder="1"/>
    <xf numFmtId="0" fontId="44" fillId="6" borderId="42" xfId="7" applyFont="1" applyFill="1" applyBorder="1"/>
    <xf numFmtId="0" fontId="44" fillId="0" borderId="210" xfId="7" applyFont="1" applyFill="1" applyBorder="1" applyAlignment="1">
      <alignment horizontal="center"/>
    </xf>
    <xf numFmtId="0" fontId="44" fillId="0" borderId="248" xfId="7" applyFont="1" applyFill="1" applyBorder="1"/>
    <xf numFmtId="0" fontId="44" fillId="0" borderId="249" xfId="7" applyFont="1" applyFill="1" applyBorder="1"/>
    <xf numFmtId="0" fontId="44" fillId="0" borderId="147" xfId="7" applyFont="1" applyFill="1" applyBorder="1" applyAlignment="1">
      <alignment horizontal="center"/>
    </xf>
    <xf numFmtId="0" fontId="44" fillId="0" borderId="212" xfId="7" applyFont="1" applyFill="1" applyBorder="1" applyAlignment="1">
      <alignment horizontal="center"/>
    </xf>
    <xf numFmtId="0" fontId="47" fillId="0" borderId="147" xfId="7" applyFont="1" applyFill="1" applyBorder="1" applyAlignment="1">
      <alignment horizontal="center"/>
    </xf>
    <xf numFmtId="0" fontId="13" fillId="0" borderId="15" xfId="5" applyFont="1" applyFill="1" applyBorder="1" applyAlignment="1">
      <alignment vertical="top" wrapText="1"/>
    </xf>
    <xf numFmtId="0" fontId="13" fillId="0" borderId="0" xfId="5" applyFont="1" applyFill="1" applyBorder="1" applyAlignment="1">
      <alignment vertical="top" wrapText="1"/>
    </xf>
    <xf numFmtId="0" fontId="13" fillId="0" borderId="0" xfId="0" applyFont="1" applyBorder="1" applyAlignment="1">
      <alignment vertical="top" wrapText="1"/>
    </xf>
    <xf numFmtId="0" fontId="18" fillId="0" borderId="0" xfId="5" applyFont="1" applyFill="1" applyBorder="1" applyAlignment="1">
      <alignment vertical="center" wrapText="1"/>
    </xf>
    <xf numFmtId="0" fontId="50" fillId="0" borderId="0" xfId="5" applyFont="1" applyFill="1" applyBorder="1" applyAlignment="1">
      <alignment vertical="center" wrapText="1"/>
    </xf>
    <xf numFmtId="0" fontId="24" fillId="0" borderId="250" xfId="5" applyFont="1" applyFill="1" applyBorder="1" applyAlignment="1">
      <alignment vertical="top" wrapText="1"/>
    </xf>
    <xf numFmtId="0" fontId="24" fillId="0" borderId="251" xfId="5" applyFont="1" applyFill="1" applyBorder="1" applyAlignment="1">
      <alignment horizontal="left" vertical="top" wrapText="1"/>
    </xf>
    <xf numFmtId="0" fontId="24" fillId="0" borderId="252" xfId="5" applyFont="1" applyFill="1" applyBorder="1" applyAlignment="1">
      <alignment horizontal="left" vertical="top" wrapText="1"/>
    </xf>
    <xf numFmtId="0" fontId="24" fillId="0" borderId="253" xfId="5" applyFont="1" applyFill="1" applyBorder="1" applyAlignment="1">
      <alignment horizontal="left" vertical="top" wrapText="1"/>
    </xf>
    <xf numFmtId="0" fontId="51" fillId="0" borderId="254" xfId="5" applyFont="1" applyFill="1" applyBorder="1" applyAlignment="1">
      <alignment vertical="center" wrapText="1"/>
    </xf>
    <xf numFmtId="0" fontId="51" fillId="0" borderId="255" xfId="5" applyFont="1" applyFill="1" applyBorder="1" applyAlignment="1">
      <alignment vertical="center" wrapText="1"/>
    </xf>
    <xf numFmtId="181" fontId="29" fillId="0" borderId="142" xfId="10" applyNumberFormat="1" applyFont="1" applyFill="1" applyBorder="1" applyAlignment="1">
      <alignment horizontal="right" vertical="center"/>
    </xf>
    <xf numFmtId="183" fontId="29" fillId="0" borderId="16" xfId="10" applyNumberFormat="1" applyFont="1" applyFill="1" applyBorder="1" applyAlignment="1">
      <alignment horizontal="right" vertical="center"/>
    </xf>
    <xf numFmtId="0" fontId="29" fillId="0" borderId="155" xfId="10" applyFont="1" applyFill="1" applyBorder="1" applyAlignment="1">
      <alignment horizontal="center" vertical="center" wrapText="1"/>
    </xf>
    <xf numFmtId="181" fontId="29" fillId="0" borderId="155" xfId="10" applyNumberFormat="1" applyFont="1" applyFill="1" applyBorder="1" applyAlignment="1">
      <alignment vertical="center"/>
    </xf>
    <xf numFmtId="0" fontId="27" fillId="0" borderId="155" xfId="10" applyFont="1" applyFill="1" applyBorder="1">
      <alignment vertical="center"/>
    </xf>
    <xf numFmtId="0" fontId="29" fillId="0" borderId="155" xfId="10" applyFont="1" applyFill="1" applyBorder="1">
      <alignment vertical="center"/>
    </xf>
    <xf numFmtId="185" fontId="29" fillId="0" borderId="155" xfId="10" applyNumberFormat="1" applyFont="1" applyFill="1" applyBorder="1" applyAlignment="1">
      <alignment vertical="center"/>
    </xf>
    <xf numFmtId="184" fontId="29" fillId="0" borderId="155" xfId="10" applyNumberFormat="1" applyFont="1" applyFill="1" applyBorder="1" applyAlignment="1">
      <alignment horizontal="center" vertical="center"/>
    </xf>
    <xf numFmtId="0" fontId="29" fillId="0" borderId="31" xfId="10" applyFont="1" applyFill="1" applyBorder="1" applyAlignment="1">
      <alignment horizontal="center" vertical="center" wrapText="1"/>
    </xf>
    <xf numFmtId="181" fontId="29" fillId="0" borderId="31" xfId="10" applyNumberFormat="1" applyFont="1" applyFill="1" applyBorder="1" applyAlignment="1">
      <alignment vertical="center"/>
    </xf>
    <xf numFmtId="0" fontId="27" fillId="0" borderId="31" xfId="10" applyFont="1" applyFill="1" applyBorder="1">
      <alignment vertical="center"/>
    </xf>
    <xf numFmtId="0" fontId="29" fillId="0" borderId="31" xfId="10" applyFont="1" applyFill="1" applyBorder="1">
      <alignment vertical="center"/>
    </xf>
    <xf numFmtId="185" fontId="29" fillId="0" borderId="31" xfId="10" applyNumberFormat="1" applyFont="1" applyFill="1" applyBorder="1" applyAlignment="1">
      <alignment vertical="center"/>
    </xf>
    <xf numFmtId="184" fontId="29" fillId="0" borderId="31" xfId="10" applyNumberFormat="1" applyFont="1" applyFill="1" applyBorder="1" applyAlignment="1">
      <alignment horizontal="center" vertical="center"/>
    </xf>
    <xf numFmtId="0" fontId="17" fillId="2" borderId="35" xfId="14" applyFont="1" applyFill="1" applyBorder="1" applyAlignment="1">
      <alignment vertical="top" wrapText="1"/>
    </xf>
    <xf numFmtId="0" fontId="17" fillId="2" borderId="50" xfId="14" applyFont="1" applyFill="1" applyBorder="1" applyAlignment="1">
      <alignment vertical="top" wrapText="1"/>
    </xf>
    <xf numFmtId="0" fontId="17" fillId="2" borderId="37" xfId="14" applyFont="1" applyFill="1" applyBorder="1" applyAlignment="1">
      <alignment vertical="top" wrapText="1"/>
    </xf>
    <xf numFmtId="0" fontId="27" fillId="0" borderId="0" xfId="10" applyFont="1" applyFill="1" applyBorder="1">
      <alignment vertical="center"/>
    </xf>
    <xf numFmtId="0" fontId="53" fillId="0" borderId="0" xfId="7" applyFont="1" applyFill="1" applyBorder="1"/>
    <xf numFmtId="0" fontId="48" fillId="0" borderId="257" xfId="5" applyFont="1" applyFill="1" applyBorder="1" applyAlignment="1">
      <alignment vertical="top" wrapText="1"/>
    </xf>
    <xf numFmtId="0" fontId="48" fillId="0" borderId="257" xfId="5" applyFont="1" applyFill="1" applyBorder="1" applyAlignment="1">
      <alignment horizontal="left" vertical="top" wrapText="1"/>
    </xf>
    <xf numFmtId="0" fontId="48" fillId="0" borderId="257" xfId="0" applyFont="1" applyBorder="1" applyAlignment="1">
      <alignment vertical="top" wrapText="1"/>
    </xf>
    <xf numFmtId="0" fontId="49" fillId="0" borderId="257" xfId="5" applyFont="1" applyFill="1" applyBorder="1" applyAlignment="1">
      <alignment vertical="center" wrapText="1"/>
    </xf>
    <xf numFmtId="0" fontId="44" fillId="0" borderId="143" xfId="7" applyFont="1" applyFill="1" applyBorder="1" applyAlignment="1">
      <alignment horizontal="center"/>
    </xf>
    <xf numFmtId="0" fontId="17" fillId="0" borderId="10" xfId="6" applyFont="1" applyBorder="1" applyAlignment="1">
      <alignment horizontal="left" vertical="center" wrapText="1"/>
    </xf>
    <xf numFmtId="0" fontId="18" fillId="0" borderId="23" xfId="5" applyFont="1" applyFill="1" applyBorder="1" applyAlignment="1">
      <alignment vertical="center" wrapText="1"/>
    </xf>
    <xf numFmtId="0" fontId="18" fillId="0" borderId="258" xfId="5" applyFont="1" applyFill="1" applyBorder="1" applyAlignment="1">
      <alignment vertical="center" wrapText="1"/>
    </xf>
    <xf numFmtId="0" fontId="44" fillId="0" borderId="256" xfId="7" applyFont="1" applyFill="1" applyBorder="1"/>
    <xf numFmtId="0" fontId="44" fillId="0" borderId="44" xfId="7" applyFont="1" applyFill="1" applyBorder="1" applyAlignment="1"/>
    <xf numFmtId="0" fontId="44" fillId="0" borderId="51" xfId="7" applyFont="1" applyBorder="1"/>
    <xf numFmtId="0" fontId="44" fillId="0" borderId="105" xfId="7" applyFont="1" applyBorder="1"/>
    <xf numFmtId="179" fontId="28" fillId="0" borderId="110" xfId="10" applyNumberFormat="1" applyFont="1" applyFill="1" applyBorder="1" applyAlignment="1">
      <alignment vertical="center" shrinkToFit="1"/>
    </xf>
    <xf numFmtId="178" fontId="29" fillId="0" borderId="0" xfId="10" applyNumberFormat="1" applyFont="1" applyFill="1" applyBorder="1" applyAlignment="1">
      <alignment horizontal="center" vertical="center"/>
    </xf>
    <xf numFmtId="185" fontId="29" fillId="0" borderId="142" xfId="10" applyNumberFormat="1" applyFont="1" applyFill="1" applyBorder="1" applyAlignment="1">
      <alignment vertical="center"/>
    </xf>
    <xf numFmtId="0" fontId="29" fillId="0" borderId="142" xfId="10" applyFont="1" applyFill="1" applyBorder="1" applyAlignment="1">
      <alignment horizontal="center" vertical="center"/>
    </xf>
    <xf numFmtId="38" fontId="13" fillId="4" borderId="86" xfId="17" applyFont="1" applyFill="1" applyBorder="1" applyAlignment="1">
      <alignment vertical="center"/>
    </xf>
    <xf numFmtId="38" fontId="13" fillId="4" borderId="87" xfId="17" applyFont="1" applyFill="1" applyBorder="1" applyAlignment="1">
      <alignment vertical="center"/>
    </xf>
    <xf numFmtId="38" fontId="13" fillId="4" borderId="81" xfId="17" applyFont="1" applyFill="1" applyBorder="1" applyAlignment="1">
      <alignment vertical="center"/>
    </xf>
    <xf numFmtId="38" fontId="13" fillId="0" borderId="74" xfId="17" applyFont="1" applyBorder="1" applyAlignment="1">
      <alignment vertical="center"/>
    </xf>
    <xf numFmtId="38" fontId="13" fillId="0" borderId="73" xfId="17" applyFont="1" applyFill="1" applyBorder="1" applyAlignment="1">
      <alignment vertical="center"/>
    </xf>
    <xf numFmtId="38" fontId="13" fillId="0" borderId="73" xfId="17" applyFont="1" applyBorder="1" applyAlignment="1">
      <alignment vertical="center"/>
    </xf>
    <xf numFmtId="38" fontId="13" fillId="0" borderId="69" xfId="17" applyFont="1" applyBorder="1" applyAlignment="1">
      <alignment vertical="center"/>
    </xf>
    <xf numFmtId="38" fontId="13" fillId="0" borderId="70" xfId="17" applyFont="1" applyFill="1" applyBorder="1" applyAlignment="1">
      <alignment vertical="center"/>
    </xf>
    <xf numFmtId="38" fontId="13" fillId="0" borderId="68" xfId="17" applyFont="1" applyBorder="1" applyAlignment="1">
      <alignment vertical="center"/>
    </xf>
    <xf numFmtId="0" fontId="54" fillId="0" borderId="0" xfId="10" applyFont="1" applyFill="1" applyAlignment="1" applyProtection="1">
      <alignment horizontal="right" vertical="center"/>
      <protection locked="0"/>
    </xf>
    <xf numFmtId="0" fontId="54" fillId="0" borderId="0" xfId="10" applyFont="1" applyFill="1" applyAlignment="1">
      <alignment horizontal="left" vertical="center"/>
    </xf>
    <xf numFmtId="0" fontId="29" fillId="0" borderId="52" xfId="10" applyFont="1" applyFill="1" applyBorder="1" applyAlignment="1">
      <alignment horizontal="center" vertical="center" shrinkToFit="1"/>
    </xf>
    <xf numFmtId="0" fontId="29" fillId="0" borderId="134" xfId="10" applyFont="1" applyFill="1" applyBorder="1" applyAlignment="1">
      <alignment vertical="center" shrinkToFit="1"/>
    </xf>
    <xf numFmtId="0" fontId="29" fillId="0" borderId="7" xfId="10" applyFont="1" applyFill="1" applyBorder="1" applyAlignment="1">
      <alignment horizontal="center" vertical="center" shrinkToFit="1"/>
    </xf>
    <xf numFmtId="0" fontId="28" fillId="0" borderId="260" xfId="10" applyFont="1" applyFill="1" applyBorder="1" applyAlignment="1">
      <alignment vertical="center" shrinkToFit="1"/>
    </xf>
    <xf numFmtId="0" fontId="28" fillId="0" borderId="180" xfId="10" applyFont="1" applyFill="1" applyBorder="1" applyAlignment="1">
      <alignment vertical="center" shrinkToFit="1"/>
    </xf>
    <xf numFmtId="0" fontId="28" fillId="0" borderId="261" xfId="10" applyFont="1" applyFill="1" applyBorder="1" applyAlignment="1">
      <alignment vertical="center" shrinkToFit="1"/>
    </xf>
    <xf numFmtId="0" fontId="28" fillId="0" borderId="181" xfId="10" applyFont="1" applyFill="1" applyBorder="1" applyAlignment="1">
      <alignment horizontal="center" vertical="center" shrinkToFit="1"/>
    </xf>
    <xf numFmtId="0" fontId="28" fillId="0" borderId="184" xfId="10" applyFont="1" applyFill="1" applyBorder="1" applyAlignment="1">
      <alignment vertical="center" shrinkToFit="1"/>
    </xf>
    <xf numFmtId="180" fontId="28" fillId="0" borderId="182" xfId="10" applyNumberFormat="1" applyFont="1" applyFill="1" applyBorder="1" applyAlignment="1">
      <alignment vertical="center" shrinkToFit="1"/>
    </xf>
    <xf numFmtId="0" fontId="28" fillId="0" borderId="182" xfId="10" applyFont="1" applyFill="1" applyBorder="1" applyAlignment="1">
      <alignment vertical="center" shrinkToFit="1"/>
    </xf>
    <xf numFmtId="178" fontId="28" fillId="0" borderId="182" xfId="10" applyNumberFormat="1" applyFont="1" applyFill="1" applyBorder="1" applyAlignment="1">
      <alignment vertical="center" shrinkToFit="1"/>
    </xf>
    <xf numFmtId="179" fontId="28" fillId="0" borderId="182" xfId="10" applyNumberFormat="1" applyFont="1" applyFill="1" applyBorder="1" applyAlignment="1">
      <alignment vertical="center" shrinkToFit="1"/>
    </xf>
    <xf numFmtId="179" fontId="29" fillId="0" borderId="182" xfId="10" applyNumberFormat="1" applyFont="1" applyFill="1" applyBorder="1" applyAlignment="1">
      <alignment vertical="center" shrinkToFit="1"/>
    </xf>
    <xf numFmtId="179" fontId="29" fillId="0" borderId="183" xfId="10" applyNumberFormat="1" applyFont="1" applyFill="1" applyBorder="1" applyAlignment="1">
      <alignment vertical="center" shrinkToFit="1"/>
    </xf>
    <xf numFmtId="179" fontId="28" fillId="0" borderId="184" xfId="10" applyNumberFormat="1" applyFont="1" applyFill="1" applyBorder="1" applyAlignment="1">
      <alignment vertical="center" shrinkToFit="1"/>
    </xf>
    <xf numFmtId="179" fontId="29" fillId="0" borderId="181" xfId="10" applyNumberFormat="1" applyFont="1" applyFill="1" applyBorder="1" applyAlignment="1">
      <alignment vertical="center" shrinkToFit="1"/>
    </xf>
    <xf numFmtId="0" fontId="28" fillId="0" borderId="184" xfId="10" applyFont="1" applyFill="1" applyBorder="1" applyAlignment="1">
      <alignment horizontal="center" vertical="center" shrinkToFit="1"/>
    </xf>
    <xf numFmtId="179" fontId="29" fillId="0" borderId="185" xfId="10" applyNumberFormat="1" applyFont="1" applyFill="1" applyBorder="1" applyAlignment="1">
      <alignment vertical="center" shrinkToFit="1"/>
    </xf>
    <xf numFmtId="0" fontId="28" fillId="0" borderId="262" xfId="10" applyFont="1" applyFill="1" applyBorder="1" applyAlignment="1">
      <alignment vertical="center" shrinkToFit="1"/>
    </xf>
    <xf numFmtId="2" fontId="28" fillId="4" borderId="81" xfId="11" applyNumberFormat="1" applyFont="1" applyFill="1" applyBorder="1" applyAlignment="1" applyProtection="1">
      <alignment vertical="center" shrinkToFit="1"/>
      <protection locked="0"/>
    </xf>
    <xf numFmtId="0" fontId="28" fillId="0" borderId="119" xfId="10" applyFont="1" applyFill="1" applyBorder="1" applyAlignment="1" applyProtection="1">
      <alignment horizontal="center" vertical="center" shrinkToFit="1"/>
      <protection locked="0"/>
    </xf>
    <xf numFmtId="182" fontId="28" fillId="4" borderId="118" xfId="10" applyNumberFormat="1" applyFont="1" applyFill="1" applyBorder="1" applyAlignment="1" applyProtection="1">
      <alignment vertical="center" shrinkToFit="1"/>
      <protection locked="0"/>
    </xf>
    <xf numFmtId="180" fontId="28" fillId="4" borderId="1" xfId="10" applyNumberFormat="1" applyFont="1" applyFill="1" applyBorder="1" applyAlignment="1" applyProtection="1">
      <alignment vertical="center" shrinkToFit="1"/>
      <protection locked="0"/>
    </xf>
    <xf numFmtId="182" fontId="28" fillId="0" borderId="1" xfId="10" applyNumberFormat="1" applyFont="1" applyFill="1" applyBorder="1" applyAlignment="1">
      <alignment vertical="center" shrinkToFit="1"/>
    </xf>
    <xf numFmtId="180" fontId="28" fillId="0" borderId="1" xfId="10" applyNumberFormat="1" applyFont="1" applyFill="1" applyBorder="1" applyAlignment="1">
      <alignment vertical="center" shrinkToFit="1"/>
    </xf>
    <xf numFmtId="0" fontId="28" fillId="4" borderId="118" xfId="10" applyFont="1" applyFill="1" applyBorder="1" applyAlignment="1" applyProtection="1">
      <alignment vertical="center" shrinkToFit="1"/>
      <protection locked="0"/>
    </xf>
    <xf numFmtId="179" fontId="28" fillId="0" borderId="9" xfId="10" applyNumberFormat="1" applyFont="1" applyFill="1" applyBorder="1" applyAlignment="1">
      <alignment vertical="center" shrinkToFit="1"/>
    </xf>
    <xf numFmtId="179" fontId="28" fillId="0" borderId="119" xfId="10" applyNumberFormat="1" applyFont="1" applyFill="1" applyBorder="1" applyAlignment="1">
      <alignment vertical="center" shrinkToFit="1"/>
    </xf>
    <xf numFmtId="179" fontId="28" fillId="0" borderId="21" xfId="10" applyNumberFormat="1" applyFont="1" applyFill="1" applyBorder="1" applyAlignment="1">
      <alignment vertical="center" shrinkToFit="1"/>
    </xf>
    <xf numFmtId="180" fontId="28" fillId="4" borderId="1" xfId="11" applyNumberFormat="1" applyFont="1" applyFill="1" applyBorder="1" applyAlignment="1" applyProtection="1">
      <alignment vertical="center" shrinkToFit="1"/>
      <protection locked="0"/>
    </xf>
    <xf numFmtId="0" fontId="28" fillId="0" borderId="112" xfId="10" applyFont="1" applyFill="1" applyBorder="1" applyAlignment="1">
      <alignment horizontal="center" vertical="center" shrinkToFit="1"/>
    </xf>
    <xf numFmtId="179" fontId="28" fillId="0" borderId="113" xfId="10" applyNumberFormat="1" applyFont="1" applyFill="1" applyBorder="1" applyAlignment="1">
      <alignment vertical="center" shrinkToFit="1"/>
    </xf>
    <xf numFmtId="179" fontId="28" fillId="0" borderId="112" xfId="10" applyNumberFormat="1" applyFont="1" applyFill="1" applyBorder="1" applyAlignment="1">
      <alignment vertical="center" shrinkToFit="1"/>
    </xf>
    <xf numFmtId="179" fontId="28" fillId="0" borderId="109" xfId="10" applyNumberFormat="1" applyFont="1" applyFill="1" applyBorder="1" applyAlignment="1">
      <alignment vertical="center" shrinkToFit="1"/>
    </xf>
    <xf numFmtId="0" fontId="28" fillId="0" borderId="66" xfId="10" applyFont="1" applyFill="1" applyBorder="1" applyAlignment="1">
      <alignment vertical="center" shrinkToFit="1"/>
    </xf>
    <xf numFmtId="2" fontId="28" fillId="0" borderId="51" xfId="11" applyNumberFormat="1" applyFont="1" applyFill="1" applyBorder="1" applyAlignment="1">
      <alignment vertical="center" shrinkToFit="1"/>
    </xf>
    <xf numFmtId="181" fontId="28" fillId="0" borderId="128" xfId="10" applyNumberFormat="1" applyFont="1" applyFill="1" applyBorder="1" applyAlignment="1">
      <alignment vertical="center" shrinkToFit="1"/>
    </xf>
    <xf numFmtId="181" fontId="28" fillId="0" borderId="127" xfId="10" applyNumberFormat="1" applyFont="1" applyFill="1" applyBorder="1" applyAlignment="1">
      <alignment vertical="center" shrinkToFit="1"/>
    </xf>
    <xf numFmtId="0" fontId="28" fillId="0" borderId="135" xfId="10" applyFont="1" applyFill="1" applyBorder="1" applyAlignment="1">
      <alignment horizontal="center" vertical="center" shrinkToFit="1"/>
    </xf>
    <xf numFmtId="178" fontId="28" fillId="0" borderId="51" xfId="11" applyNumberFormat="1" applyFont="1" applyFill="1" applyBorder="1" applyAlignment="1">
      <alignment vertical="center" shrinkToFit="1"/>
    </xf>
    <xf numFmtId="182" fontId="28" fillId="0" borderId="133" xfId="10" applyNumberFormat="1" applyFont="1" applyFill="1" applyBorder="1" applyAlignment="1">
      <alignment vertical="center" shrinkToFit="1"/>
    </xf>
    <xf numFmtId="180" fontId="28" fillId="0" borderId="134" xfId="11" applyNumberFormat="1" applyFont="1" applyFill="1" applyBorder="1" applyAlignment="1">
      <alignment vertical="center" shrinkToFit="1"/>
    </xf>
    <xf numFmtId="179" fontId="29" fillId="0" borderId="7" xfId="10" applyNumberFormat="1" applyFont="1" applyFill="1" applyBorder="1" applyAlignment="1">
      <alignment vertical="center" shrinkToFit="1"/>
    </xf>
    <xf numFmtId="181" fontId="28" fillId="0" borderId="133" xfId="10" applyNumberFormat="1" applyFont="1" applyFill="1" applyBorder="1" applyAlignment="1">
      <alignment vertical="center" shrinkToFit="1"/>
    </xf>
    <xf numFmtId="178" fontId="28" fillId="0" borderId="134" xfId="11" applyNumberFormat="1" applyFont="1" applyFill="1" applyBorder="1" applyAlignment="1">
      <alignment vertical="center" shrinkToFit="1"/>
    </xf>
    <xf numFmtId="179" fontId="28" fillId="0" borderId="7" xfId="10" applyNumberFormat="1" applyFont="1" applyFill="1" applyBorder="1" applyAlignment="1">
      <alignment vertical="center" shrinkToFit="1"/>
    </xf>
    <xf numFmtId="179" fontId="28" fillId="0" borderId="24" xfId="10" applyNumberFormat="1" applyFont="1" applyFill="1" applyBorder="1" applyAlignment="1">
      <alignment vertical="center" shrinkToFit="1"/>
    </xf>
    <xf numFmtId="179" fontId="28" fillId="0" borderId="133" xfId="10" applyNumberFormat="1" applyFont="1" applyFill="1" applyBorder="1" applyAlignment="1">
      <alignment vertical="center" shrinkToFit="1"/>
    </xf>
    <xf numFmtId="179" fontId="28" fillId="0" borderId="134" xfId="10" applyNumberFormat="1" applyFont="1" applyFill="1" applyBorder="1" applyAlignment="1">
      <alignment vertical="center" shrinkToFit="1"/>
    </xf>
    <xf numFmtId="181" fontId="28" fillId="0" borderId="133" xfId="10" applyNumberFormat="1" applyFont="1" applyFill="1" applyBorder="1" applyAlignment="1">
      <alignment horizontal="center" vertical="center" shrinkToFit="1"/>
    </xf>
    <xf numFmtId="180" fontId="28" fillId="0" borderId="134" xfId="10" applyNumberFormat="1" applyFont="1" applyFill="1" applyBorder="1" applyAlignment="1">
      <alignment vertical="center" shrinkToFit="1"/>
    </xf>
    <xf numFmtId="178" fontId="28" fillId="0" borderId="132" xfId="11" applyNumberFormat="1" applyFont="1" applyFill="1" applyBorder="1" applyAlignment="1">
      <alignment vertical="center" shrinkToFit="1"/>
    </xf>
    <xf numFmtId="0" fontId="28" fillId="0" borderId="120" xfId="10" applyFont="1" applyFill="1" applyBorder="1" applyAlignment="1">
      <alignment vertical="center" shrinkToFit="1"/>
    </xf>
    <xf numFmtId="2" fontId="28" fillId="0" borderId="81" xfId="11" applyNumberFormat="1" applyFont="1" applyFill="1" applyBorder="1" applyAlignment="1">
      <alignment vertical="center" shrinkToFit="1"/>
    </xf>
    <xf numFmtId="181" fontId="28" fillId="0" borderId="120" xfId="10" applyNumberFormat="1" applyFont="1" applyFill="1" applyBorder="1" applyAlignment="1">
      <alignment vertical="center" shrinkToFit="1"/>
    </xf>
    <xf numFmtId="181" fontId="28" fillId="0" borderId="81" xfId="10" applyNumberFormat="1" applyFont="1" applyFill="1" applyBorder="1" applyAlignment="1">
      <alignment vertical="center" shrinkToFit="1"/>
    </xf>
    <xf numFmtId="0" fontId="28" fillId="0" borderId="119" xfId="10" applyFont="1" applyFill="1" applyBorder="1" applyAlignment="1">
      <alignment horizontal="center" vertical="center" shrinkToFit="1"/>
    </xf>
    <xf numFmtId="178" fontId="28" fillId="0" borderId="81" xfId="11" applyNumberFormat="1" applyFont="1" applyFill="1" applyBorder="1" applyAlignment="1">
      <alignment vertical="center" shrinkToFit="1"/>
    </xf>
    <xf numFmtId="182" fontId="28" fillId="0" borderId="118" xfId="10" applyNumberFormat="1" applyFont="1" applyFill="1" applyBorder="1" applyAlignment="1">
      <alignment vertical="center" shrinkToFit="1"/>
    </xf>
    <xf numFmtId="181" fontId="28" fillId="0" borderId="118" xfId="10" applyNumberFormat="1" applyFont="1" applyFill="1" applyBorder="1" applyAlignment="1">
      <alignment vertical="center" shrinkToFit="1"/>
    </xf>
    <xf numFmtId="178" fontId="28" fillId="0" borderId="1" xfId="11" applyNumberFormat="1" applyFont="1" applyFill="1" applyBorder="1" applyAlignment="1">
      <alignment vertical="center" shrinkToFit="1"/>
    </xf>
    <xf numFmtId="181" fontId="28" fillId="0" borderId="118" xfId="10" applyNumberFormat="1" applyFont="1" applyFill="1" applyBorder="1" applyAlignment="1">
      <alignment horizontal="center" vertical="center" shrinkToFit="1"/>
    </xf>
    <xf numFmtId="178" fontId="28" fillId="0" borderId="117" xfId="11" applyNumberFormat="1" applyFont="1" applyFill="1" applyBorder="1" applyAlignment="1">
      <alignment vertical="center" shrinkToFit="1"/>
    </xf>
    <xf numFmtId="0" fontId="28" fillId="0" borderId="152" xfId="10" applyFont="1" applyFill="1" applyBorder="1" applyAlignment="1">
      <alignment vertical="center" shrinkToFit="1"/>
    </xf>
    <xf numFmtId="2" fontId="28" fillId="0" borderId="105" xfId="11" applyNumberFormat="1" applyFont="1" applyFill="1" applyBorder="1" applyAlignment="1">
      <alignment vertical="center" shrinkToFit="1"/>
    </xf>
    <xf numFmtId="181" fontId="28" fillId="0" borderId="158" xfId="10" applyNumberFormat="1" applyFont="1" applyFill="1" applyBorder="1" applyAlignment="1">
      <alignment vertical="center" shrinkToFit="1"/>
    </xf>
    <xf numFmtId="181" fontId="28" fillId="0" borderId="107" xfId="10" applyNumberFormat="1" applyFont="1" applyFill="1" applyBorder="1" applyAlignment="1">
      <alignment vertical="center" shrinkToFit="1"/>
    </xf>
    <xf numFmtId="0" fontId="28" fillId="0" borderId="176" xfId="10" applyFont="1" applyFill="1" applyBorder="1" applyAlignment="1">
      <alignment horizontal="center" vertical="center" shrinkToFit="1"/>
    </xf>
    <xf numFmtId="178" fontId="28" fillId="0" borderId="105" xfId="11" applyNumberFormat="1" applyFont="1" applyFill="1" applyBorder="1" applyAlignment="1">
      <alignment vertical="center" shrinkToFit="1"/>
    </xf>
    <xf numFmtId="182" fontId="28" fillId="0" borderId="177" xfId="10" applyNumberFormat="1" applyFont="1" applyFill="1" applyBorder="1" applyAlignment="1">
      <alignment vertical="center" shrinkToFit="1"/>
    </xf>
    <xf numFmtId="180" fontId="28" fillId="0" borderId="33" xfId="11" applyNumberFormat="1" applyFont="1" applyFill="1" applyBorder="1" applyAlignment="1">
      <alignment vertical="center" shrinkToFit="1"/>
    </xf>
    <xf numFmtId="179" fontId="29" fillId="0" borderId="30" xfId="10" applyNumberFormat="1" applyFont="1" applyFill="1" applyBorder="1" applyAlignment="1">
      <alignment vertical="center" shrinkToFit="1"/>
    </xf>
    <xf numFmtId="181" fontId="28" fillId="0" borderId="177" xfId="10" applyNumberFormat="1" applyFont="1" applyFill="1" applyBorder="1" applyAlignment="1">
      <alignment vertical="center" shrinkToFit="1"/>
    </xf>
    <xf numFmtId="178" fontId="28" fillId="0" borderId="33" xfId="11" applyNumberFormat="1" applyFont="1" applyFill="1" applyBorder="1" applyAlignment="1">
      <alignment vertical="center" shrinkToFit="1"/>
    </xf>
    <xf numFmtId="179" fontId="28" fillId="0" borderId="30" xfId="10" applyNumberFormat="1" applyFont="1" applyFill="1" applyBorder="1" applyAlignment="1">
      <alignment vertical="center" shrinkToFit="1"/>
    </xf>
    <xf numFmtId="179" fontId="28" fillId="0" borderId="32" xfId="10" applyNumberFormat="1" applyFont="1" applyFill="1" applyBorder="1" applyAlignment="1">
      <alignment vertical="center" shrinkToFit="1"/>
    </xf>
    <xf numFmtId="179" fontId="28" fillId="0" borderId="177" xfId="10" applyNumberFormat="1" applyFont="1" applyFill="1" applyBorder="1" applyAlignment="1">
      <alignment vertical="center" shrinkToFit="1"/>
    </xf>
    <xf numFmtId="179" fontId="28" fillId="0" borderId="33" xfId="10" applyNumberFormat="1" applyFont="1" applyFill="1" applyBorder="1" applyAlignment="1">
      <alignment vertical="center" shrinkToFit="1"/>
    </xf>
    <xf numFmtId="181" fontId="28" fillId="0" borderId="177" xfId="10" applyNumberFormat="1" applyFont="1" applyFill="1" applyBorder="1" applyAlignment="1">
      <alignment horizontal="center" vertical="center" shrinkToFit="1"/>
    </xf>
    <xf numFmtId="180" fontId="28" fillId="0" borderId="33" xfId="10" applyNumberFormat="1" applyFont="1" applyFill="1" applyBorder="1" applyAlignment="1">
      <alignment vertical="center" shrinkToFit="1"/>
    </xf>
    <xf numFmtId="178" fontId="28" fillId="0" borderId="228" xfId="11" applyNumberFormat="1" applyFont="1" applyFill="1" applyBorder="1" applyAlignment="1">
      <alignment vertical="center" shrinkToFit="1"/>
    </xf>
    <xf numFmtId="182" fontId="28" fillId="0" borderId="184" xfId="10" applyNumberFormat="1" applyFont="1" applyFill="1" applyBorder="1" applyAlignment="1">
      <alignment vertical="center" shrinkToFit="1"/>
    </xf>
    <xf numFmtId="182" fontId="28" fillId="0" borderId="182" xfId="10" applyNumberFormat="1" applyFont="1" applyFill="1" applyBorder="1" applyAlignment="1">
      <alignment vertical="center" shrinkToFit="1"/>
    </xf>
    <xf numFmtId="0" fontId="28" fillId="4" borderId="119" xfId="10" applyFont="1" applyFill="1" applyBorder="1" applyAlignment="1" applyProtection="1">
      <alignment horizontal="center" vertical="center" shrinkToFit="1"/>
      <protection locked="0"/>
    </xf>
    <xf numFmtId="182" fontId="28" fillId="4" borderId="118" xfId="11" applyNumberFormat="1" applyFont="1" applyFill="1" applyBorder="1" applyAlignment="1" applyProtection="1">
      <alignment vertical="center" shrinkToFit="1"/>
      <protection locked="0"/>
    </xf>
    <xf numFmtId="182" fontId="28" fillId="0" borderId="1" xfId="11" applyNumberFormat="1" applyFont="1" applyFill="1" applyBorder="1" applyAlignment="1">
      <alignment vertical="center" shrinkToFit="1"/>
    </xf>
    <xf numFmtId="178" fontId="28" fillId="4" borderId="118" xfId="10" applyNumberFormat="1" applyFont="1" applyFill="1" applyBorder="1" applyAlignment="1" applyProtection="1">
      <alignment vertical="center" shrinkToFit="1"/>
      <protection locked="0"/>
    </xf>
    <xf numFmtId="0" fontId="28" fillId="4" borderId="117" xfId="10" applyFont="1" applyFill="1" applyBorder="1" applyAlignment="1" applyProtection="1">
      <alignment vertical="center" shrinkToFit="1"/>
      <protection locked="0"/>
    </xf>
    <xf numFmtId="182" fontId="28" fillId="0" borderId="134" xfId="10" applyNumberFormat="1" applyFont="1" applyFill="1" applyBorder="1" applyAlignment="1">
      <alignment vertical="center" shrinkToFit="1"/>
    </xf>
    <xf numFmtId="2" fontId="28" fillId="0" borderId="133" xfId="10" applyNumberFormat="1" applyFont="1" applyFill="1" applyBorder="1" applyAlignment="1">
      <alignment vertical="center" shrinkToFit="1"/>
    </xf>
    <xf numFmtId="179" fontId="29" fillId="0" borderId="0" xfId="10" applyNumberFormat="1" applyFont="1" applyFill="1" applyBorder="1" applyAlignment="1">
      <alignment vertical="center" shrinkToFit="1"/>
    </xf>
    <xf numFmtId="179" fontId="29" fillId="0" borderId="134" xfId="10" applyNumberFormat="1" applyFont="1" applyFill="1" applyBorder="1" applyAlignment="1">
      <alignment vertical="center" shrinkToFit="1"/>
    </xf>
    <xf numFmtId="179" fontId="29" fillId="0" borderId="135" xfId="10" applyNumberFormat="1" applyFont="1" applyFill="1" applyBorder="1" applyAlignment="1">
      <alignment vertical="center" shrinkToFit="1"/>
    </xf>
    <xf numFmtId="0" fontId="28" fillId="0" borderId="132" xfId="10" applyFont="1" applyFill="1" applyBorder="1" applyAlignment="1">
      <alignment vertical="center" shrinkToFit="1"/>
    </xf>
    <xf numFmtId="0" fontId="25" fillId="0" borderId="0" xfId="10" applyFill="1">
      <alignment vertical="center"/>
    </xf>
    <xf numFmtId="2" fontId="28" fillId="0" borderId="118" xfId="10" applyNumberFormat="1" applyFont="1" applyFill="1" applyBorder="1" applyAlignment="1">
      <alignment vertical="center" shrinkToFit="1"/>
    </xf>
    <xf numFmtId="179" fontId="29" fillId="0" borderId="10" xfId="10" applyNumberFormat="1" applyFont="1" applyFill="1" applyBorder="1" applyAlignment="1">
      <alignment vertical="center" shrinkToFit="1"/>
    </xf>
    <xf numFmtId="0" fontId="28" fillId="0" borderId="117" xfId="10" applyFont="1" applyFill="1" applyBorder="1" applyAlignment="1">
      <alignment vertical="center" shrinkToFit="1"/>
    </xf>
    <xf numFmtId="182" fontId="28" fillId="0" borderId="33" xfId="10" applyNumberFormat="1" applyFont="1" applyFill="1" applyBorder="1" applyAlignment="1">
      <alignment vertical="center" shrinkToFit="1"/>
    </xf>
    <xf numFmtId="2" fontId="28" fillId="0" borderId="177" xfId="10" applyNumberFormat="1" applyFont="1" applyFill="1" applyBorder="1" applyAlignment="1">
      <alignment vertical="center" shrinkToFit="1"/>
    </xf>
    <xf numFmtId="179" fontId="29" fillId="0" borderId="31" xfId="10" applyNumberFormat="1" applyFont="1" applyFill="1" applyBorder="1" applyAlignment="1">
      <alignment vertical="center" shrinkToFit="1"/>
    </xf>
    <xf numFmtId="179" fontId="29" fillId="0" borderId="33" xfId="10" applyNumberFormat="1" applyFont="1" applyFill="1" applyBorder="1" applyAlignment="1">
      <alignment vertical="center" shrinkToFit="1"/>
    </xf>
    <xf numFmtId="179" fontId="29" fillId="0" borderId="176" xfId="10" applyNumberFormat="1" applyFont="1" applyFill="1" applyBorder="1" applyAlignment="1">
      <alignment vertical="center" shrinkToFit="1"/>
    </xf>
    <xf numFmtId="0" fontId="28" fillId="0" borderId="228" xfId="10" applyFont="1" applyFill="1" applyBorder="1" applyAlignment="1">
      <alignment vertical="center" shrinkToFit="1"/>
    </xf>
    <xf numFmtId="0" fontId="28" fillId="0" borderId="26" xfId="10" applyFont="1" applyFill="1" applyBorder="1" applyAlignment="1">
      <alignment vertical="center" shrinkToFit="1"/>
    </xf>
    <xf numFmtId="0" fontId="28" fillId="0" borderId="164" xfId="10" applyFont="1" applyFill="1" applyBorder="1" applyAlignment="1">
      <alignment vertical="center" shrinkToFit="1"/>
    </xf>
    <xf numFmtId="0" fontId="28" fillId="0" borderId="220" xfId="10" applyFont="1" applyFill="1" applyBorder="1" applyAlignment="1">
      <alignment vertical="center" shrinkToFit="1"/>
    </xf>
    <xf numFmtId="0" fontId="28" fillId="0" borderId="199" xfId="10" applyFont="1" applyFill="1" applyBorder="1" applyAlignment="1">
      <alignment horizontal="center" vertical="center" shrinkToFit="1"/>
    </xf>
    <xf numFmtId="0" fontId="28" fillId="0" borderId="200" xfId="10" applyFont="1" applyFill="1" applyBorder="1" applyAlignment="1">
      <alignment vertical="center" shrinkToFit="1"/>
    </xf>
    <xf numFmtId="180" fontId="28" fillId="0" borderId="6" xfId="10" applyNumberFormat="1" applyFont="1" applyFill="1" applyBorder="1" applyAlignment="1">
      <alignment vertical="center" shrinkToFit="1"/>
    </xf>
    <xf numFmtId="0" fontId="28" fillId="0" borderId="6" xfId="10" applyFont="1" applyFill="1" applyBorder="1" applyAlignment="1">
      <alignment vertical="center" shrinkToFit="1"/>
    </xf>
    <xf numFmtId="178" fontId="28" fillId="0" borderId="6" xfId="10" applyNumberFormat="1" applyFont="1" applyFill="1" applyBorder="1" applyAlignment="1">
      <alignment vertical="center" shrinkToFit="1"/>
    </xf>
    <xf numFmtId="179" fontId="28" fillId="0" borderId="6" xfId="10" applyNumberFormat="1" applyFont="1" applyFill="1" applyBorder="1" applyAlignment="1">
      <alignment vertical="center" shrinkToFit="1"/>
    </xf>
    <xf numFmtId="179" fontId="29" fillId="0" borderId="6" xfId="10" applyNumberFormat="1" applyFont="1" applyFill="1" applyBorder="1" applyAlignment="1">
      <alignment vertical="center" shrinkToFit="1"/>
    </xf>
    <xf numFmtId="179" fontId="29" fillId="0" borderId="27" xfId="10" applyNumberFormat="1" applyFont="1" applyFill="1" applyBorder="1" applyAlignment="1">
      <alignment vertical="center" shrinkToFit="1"/>
    </xf>
    <xf numFmtId="179" fontId="28" fillId="0" borderId="200" xfId="10" applyNumberFormat="1" applyFont="1" applyFill="1" applyBorder="1" applyAlignment="1">
      <alignment vertical="center" shrinkToFit="1"/>
    </xf>
    <xf numFmtId="179" fontId="29" fillId="0" borderId="199" xfId="10" applyNumberFormat="1" applyFont="1" applyFill="1" applyBorder="1" applyAlignment="1">
      <alignment vertical="center" shrinkToFit="1"/>
    </xf>
    <xf numFmtId="0" fontId="28" fillId="0" borderId="200" xfId="10" applyFont="1" applyFill="1" applyBorder="1" applyAlignment="1">
      <alignment horizontal="center" vertical="center" shrinkToFit="1"/>
    </xf>
    <xf numFmtId="179" fontId="29" fillId="0" borderId="8" xfId="10" applyNumberFormat="1" applyFont="1" applyFill="1" applyBorder="1" applyAlignment="1">
      <alignment vertical="center" shrinkToFit="1"/>
    </xf>
    <xf numFmtId="0" fontId="30" fillId="0" borderId="218" xfId="10" applyFont="1" applyFill="1" applyBorder="1" applyAlignment="1" applyProtection="1">
      <alignment vertical="center" shrinkToFit="1"/>
      <protection locked="0"/>
    </xf>
    <xf numFmtId="0" fontId="28" fillId="0" borderId="41" xfId="10" applyFont="1" applyFill="1" applyBorder="1" applyAlignment="1">
      <alignment vertical="center" shrinkToFit="1"/>
    </xf>
    <xf numFmtId="179" fontId="28" fillId="0" borderId="41" xfId="11" applyNumberFormat="1" applyFont="1" applyFill="1" applyBorder="1" applyAlignment="1">
      <alignment vertical="center" shrinkToFit="1"/>
    </xf>
    <xf numFmtId="0" fontId="28" fillId="0" borderId="263" xfId="10" applyFont="1" applyFill="1" applyBorder="1" applyAlignment="1">
      <alignment horizontal="center" vertical="center" shrinkToFit="1"/>
    </xf>
    <xf numFmtId="178" fontId="28" fillId="0" borderId="41" xfId="11" applyNumberFormat="1" applyFont="1" applyFill="1" applyBorder="1" applyAlignment="1">
      <alignment vertical="center" shrinkToFit="1"/>
    </xf>
    <xf numFmtId="0" fontId="28" fillId="0" borderId="67" xfId="10" applyFont="1" applyFill="1" applyBorder="1" applyAlignment="1">
      <alignment vertical="center" shrinkToFit="1"/>
    </xf>
    <xf numFmtId="180" fontId="28" fillId="0" borderId="141" xfId="11" applyNumberFormat="1" applyFont="1" applyFill="1" applyBorder="1" applyAlignment="1">
      <alignment vertical="center" shrinkToFit="1"/>
    </xf>
    <xf numFmtId="38" fontId="28" fillId="0" borderId="141" xfId="15" applyFont="1" applyFill="1" applyBorder="1" applyAlignment="1">
      <alignment vertical="center" shrinkToFit="1"/>
    </xf>
    <xf numFmtId="2" fontId="28" fillId="0" borderId="67" xfId="10" applyNumberFormat="1" applyFont="1" applyFill="1" applyBorder="1" applyAlignment="1">
      <alignment vertical="center" shrinkToFit="1"/>
    </xf>
    <xf numFmtId="178" fontId="28" fillId="0" borderId="141" xfId="11" applyNumberFormat="1" applyFont="1" applyFill="1" applyBorder="1" applyAlignment="1">
      <alignment vertical="center" shrinkToFit="1"/>
    </xf>
    <xf numFmtId="179" fontId="28" fillId="0" borderId="141" xfId="10" applyNumberFormat="1" applyFont="1" applyFill="1" applyBorder="1" applyAlignment="1">
      <alignment vertical="center" shrinkToFit="1"/>
    </xf>
    <xf numFmtId="179" fontId="29" fillId="0" borderId="141" xfId="10" applyNumberFormat="1" applyFont="1" applyFill="1" applyBorder="1" applyAlignment="1">
      <alignment vertical="center" shrinkToFit="1"/>
    </xf>
    <xf numFmtId="179" fontId="29" fillId="0" borderId="56" xfId="10" applyNumberFormat="1" applyFont="1" applyFill="1" applyBorder="1" applyAlignment="1">
      <alignment vertical="center" shrinkToFit="1"/>
    </xf>
    <xf numFmtId="179" fontId="28" fillId="0" borderId="67" xfId="10" applyNumberFormat="1" applyFont="1" applyFill="1" applyBorder="1" applyAlignment="1">
      <alignment vertical="center" shrinkToFit="1"/>
    </xf>
    <xf numFmtId="179" fontId="29" fillId="0" borderId="263" xfId="10" applyNumberFormat="1" applyFont="1" applyFill="1" applyBorder="1" applyAlignment="1">
      <alignment vertical="center" shrinkToFit="1"/>
    </xf>
    <xf numFmtId="181" fontId="28" fillId="0" borderId="67" xfId="10" applyNumberFormat="1" applyFont="1" applyFill="1" applyBorder="1" applyAlignment="1">
      <alignment horizontal="center" vertical="center" shrinkToFit="1"/>
    </xf>
    <xf numFmtId="180" fontId="28" fillId="0" borderId="141" xfId="10" applyNumberFormat="1" applyFont="1" applyFill="1" applyBorder="1" applyAlignment="1">
      <alignment vertical="center" shrinkToFit="1"/>
    </xf>
    <xf numFmtId="178" fontId="28" fillId="0" borderId="248" xfId="11" applyNumberFormat="1" applyFont="1" applyFill="1" applyBorder="1" applyAlignment="1">
      <alignment vertical="center" shrinkToFit="1"/>
    </xf>
    <xf numFmtId="0" fontId="28" fillId="0" borderId="81" xfId="10" applyFont="1" applyFill="1" applyBorder="1" applyAlignment="1">
      <alignment vertical="center" shrinkToFit="1"/>
    </xf>
    <xf numFmtId="179" fontId="28" fillId="0" borderId="81" xfId="11" applyNumberFormat="1" applyFont="1" applyFill="1" applyBorder="1" applyAlignment="1">
      <alignment vertical="center" shrinkToFit="1"/>
    </xf>
    <xf numFmtId="38" fontId="29" fillId="0" borderId="1" xfId="15" applyFont="1" applyFill="1" applyBorder="1" applyAlignment="1">
      <alignment vertical="center" shrinkToFit="1"/>
    </xf>
    <xf numFmtId="2" fontId="28" fillId="0" borderId="120" xfId="10" applyNumberFormat="1" applyFont="1" applyFill="1" applyBorder="1" applyAlignment="1">
      <alignment vertical="center" shrinkToFit="1"/>
    </xf>
    <xf numFmtId="179" fontId="29" fillId="0" borderId="82" xfId="10" applyNumberFormat="1" applyFont="1" applyFill="1" applyBorder="1" applyAlignment="1">
      <alignment vertical="center" shrinkToFit="1"/>
    </xf>
    <xf numFmtId="179" fontId="28" fillId="0" borderId="120" xfId="10" applyNumberFormat="1" applyFont="1" applyFill="1" applyBorder="1" applyAlignment="1">
      <alignment vertical="center" shrinkToFit="1"/>
    </xf>
    <xf numFmtId="181" fontId="28" fillId="0" borderId="120" xfId="10" applyNumberFormat="1" applyFont="1" applyFill="1" applyBorder="1" applyAlignment="1">
      <alignment horizontal="center" vertical="center" shrinkToFit="1"/>
    </xf>
    <xf numFmtId="0" fontId="28" fillId="0" borderId="51" xfId="10" applyFont="1" applyFill="1" applyBorder="1" applyAlignment="1">
      <alignment vertical="center" shrinkToFit="1"/>
    </xf>
    <xf numFmtId="179" fontId="28" fillId="0" borderId="51" xfId="11" applyNumberFormat="1" applyFont="1" applyFill="1" applyBorder="1" applyAlignment="1">
      <alignment vertical="center" shrinkToFit="1"/>
    </xf>
    <xf numFmtId="38" fontId="29" fillId="0" borderId="33" xfId="15" applyFont="1" applyFill="1" applyBorder="1" applyAlignment="1">
      <alignment vertical="center" shrinkToFit="1"/>
    </xf>
    <xf numFmtId="2" fontId="28" fillId="0" borderId="66" xfId="10" applyNumberFormat="1" applyFont="1" applyFill="1" applyBorder="1" applyAlignment="1">
      <alignment vertical="center" shrinkToFit="1"/>
    </xf>
    <xf numFmtId="179" fontId="29" fillId="0" borderId="63" xfId="10" applyNumberFormat="1" applyFont="1" applyFill="1" applyBorder="1" applyAlignment="1">
      <alignment vertical="center" shrinkToFit="1"/>
    </xf>
    <xf numFmtId="179" fontId="28" fillId="0" borderId="66" xfId="10" applyNumberFormat="1" applyFont="1" applyFill="1" applyBorder="1" applyAlignment="1">
      <alignment vertical="center" shrinkToFit="1"/>
    </xf>
    <xf numFmtId="179" fontId="29" fillId="0" borderId="52" xfId="10" applyNumberFormat="1" applyFont="1" applyFill="1" applyBorder="1" applyAlignment="1">
      <alignment vertical="center" shrinkToFit="1"/>
    </xf>
    <xf numFmtId="181" fontId="28" fillId="0" borderId="66" xfId="10" applyNumberFormat="1" applyFont="1" applyFill="1" applyBorder="1" applyAlignment="1">
      <alignment horizontal="center" vertical="center" shrinkToFit="1"/>
    </xf>
    <xf numFmtId="0" fontId="28" fillId="0" borderId="11" xfId="10" applyFont="1" applyFill="1" applyBorder="1" applyAlignment="1">
      <alignment vertical="center" shrinkToFit="1"/>
    </xf>
    <xf numFmtId="0" fontId="28" fillId="0" borderId="149" xfId="10" applyFont="1" applyFill="1" applyBorder="1" applyAlignment="1">
      <alignment vertical="center" shrinkToFit="1"/>
    </xf>
    <xf numFmtId="179" fontId="28" fillId="0" borderId="3" xfId="11" applyNumberFormat="1" applyFont="1" applyFill="1" applyBorder="1" applyAlignment="1">
      <alignment vertical="center" shrinkToFit="1"/>
    </xf>
    <xf numFmtId="181" fontId="28" fillId="0" borderId="149" xfId="10" applyNumberFormat="1" applyFont="1" applyFill="1" applyBorder="1" applyAlignment="1">
      <alignment vertical="center" shrinkToFit="1"/>
    </xf>
    <xf numFmtId="0" fontId="28" fillId="0" borderId="3" xfId="10" applyFont="1" applyFill="1" applyBorder="1" applyAlignment="1">
      <alignment vertical="center" shrinkToFit="1"/>
    </xf>
    <xf numFmtId="0" fontId="28" fillId="0" borderId="264" xfId="10" applyFont="1" applyFill="1" applyBorder="1" applyAlignment="1">
      <alignment horizontal="center" vertical="center" shrinkToFit="1"/>
    </xf>
    <xf numFmtId="178" fontId="28" fillId="0" borderId="3" xfId="11" applyNumberFormat="1" applyFont="1" applyFill="1" applyBorder="1" applyAlignment="1">
      <alignment vertical="center" shrinkToFit="1"/>
    </xf>
    <xf numFmtId="0" fontId="28" fillId="0" borderId="265" xfId="10" applyFont="1" applyFill="1" applyBorder="1" applyAlignment="1">
      <alignment vertical="center" shrinkToFit="1"/>
    </xf>
    <xf numFmtId="180" fontId="28" fillId="0" borderId="266" xfId="11" applyNumberFormat="1" applyFont="1" applyFill="1" applyBorder="1" applyAlignment="1">
      <alignment vertical="center" shrinkToFit="1"/>
    </xf>
    <xf numFmtId="0" fontId="28" fillId="0" borderId="266" xfId="10" applyFont="1" applyFill="1" applyBorder="1" applyAlignment="1">
      <alignment vertical="center" shrinkToFit="1"/>
    </xf>
    <xf numFmtId="2" fontId="28" fillId="0" borderId="265" xfId="10" applyNumberFormat="1" applyFont="1" applyFill="1" applyBorder="1" applyAlignment="1">
      <alignment vertical="center" shrinkToFit="1"/>
    </xf>
    <xf numFmtId="178" fontId="28" fillId="0" borderId="266" xfId="11" applyNumberFormat="1" applyFont="1" applyFill="1" applyBorder="1" applyAlignment="1">
      <alignment vertical="center" shrinkToFit="1"/>
    </xf>
    <xf numFmtId="179" fontId="28" fillId="0" borderId="266" xfId="10" applyNumberFormat="1" applyFont="1" applyFill="1" applyBorder="1" applyAlignment="1">
      <alignment vertical="center" shrinkToFit="1"/>
    </xf>
    <xf numFmtId="179" fontId="29" fillId="0" borderId="266" xfId="10" applyNumberFormat="1" applyFont="1" applyFill="1" applyBorder="1" applyAlignment="1">
      <alignment vertical="center" shrinkToFit="1"/>
    </xf>
    <xf numFmtId="179" fontId="29" fillId="0" borderId="267" xfId="10" applyNumberFormat="1" applyFont="1" applyFill="1" applyBorder="1" applyAlignment="1">
      <alignment vertical="center" shrinkToFit="1"/>
    </xf>
    <xf numFmtId="179" fontId="28" fillId="0" borderId="265" xfId="10" applyNumberFormat="1" applyFont="1" applyFill="1" applyBorder="1" applyAlignment="1">
      <alignment vertical="center" shrinkToFit="1"/>
    </xf>
    <xf numFmtId="179" fontId="29" fillId="0" borderId="264" xfId="10" applyNumberFormat="1" applyFont="1" applyFill="1" applyBorder="1" applyAlignment="1">
      <alignment vertical="center" shrinkToFit="1"/>
    </xf>
    <xf numFmtId="181" fontId="28" fillId="0" borderId="265" xfId="10" applyNumberFormat="1" applyFont="1" applyFill="1" applyBorder="1" applyAlignment="1">
      <alignment horizontal="center" vertical="center" shrinkToFit="1"/>
    </xf>
    <xf numFmtId="180" fontId="28" fillId="0" borderId="266" xfId="10" applyNumberFormat="1" applyFont="1" applyFill="1" applyBorder="1" applyAlignment="1">
      <alignment vertical="center" shrinkToFit="1"/>
    </xf>
    <xf numFmtId="179" fontId="29" fillId="0" borderId="268" xfId="10" applyNumberFormat="1" applyFont="1" applyFill="1" applyBorder="1" applyAlignment="1">
      <alignment vertical="center" shrinkToFit="1"/>
    </xf>
    <xf numFmtId="178" fontId="28" fillId="0" borderId="2" xfId="11" applyNumberFormat="1" applyFont="1" applyFill="1" applyBorder="1" applyAlignment="1">
      <alignment vertical="center" shrinkToFit="1"/>
    </xf>
    <xf numFmtId="0" fontId="28" fillId="0" borderId="0" xfId="10" applyFont="1" applyFill="1" applyBorder="1" applyAlignment="1">
      <alignment vertical="center" shrinkToFit="1"/>
    </xf>
    <xf numFmtId="179" fontId="28" fillId="0" borderId="0" xfId="11" applyNumberFormat="1" applyFont="1" applyFill="1" applyBorder="1" applyAlignment="1">
      <alignment vertical="center" shrinkToFit="1"/>
    </xf>
    <xf numFmtId="181" fontId="28" fillId="0" borderId="0" xfId="10" applyNumberFormat="1" applyFont="1" applyFill="1" applyBorder="1" applyAlignment="1">
      <alignment vertical="center" shrinkToFit="1"/>
    </xf>
    <xf numFmtId="0" fontId="28" fillId="0" borderId="0" xfId="10" applyFont="1" applyFill="1" applyBorder="1" applyAlignment="1">
      <alignment horizontal="center" vertical="center" shrinkToFit="1"/>
    </xf>
    <xf numFmtId="178" fontId="28" fillId="0" borderId="0" xfId="11" applyNumberFormat="1" applyFont="1" applyFill="1" applyBorder="1" applyAlignment="1">
      <alignment vertical="center" shrinkToFit="1"/>
    </xf>
    <xf numFmtId="180" fontId="28" fillId="0" borderId="0" xfId="11" applyNumberFormat="1" applyFont="1" applyFill="1" applyBorder="1" applyAlignment="1">
      <alignment vertical="center" shrinkToFit="1"/>
    </xf>
    <xf numFmtId="2" fontId="28" fillId="0" borderId="0" xfId="10" applyNumberFormat="1" applyFont="1" applyFill="1" applyBorder="1" applyAlignment="1">
      <alignment vertical="center" shrinkToFit="1"/>
    </xf>
    <xf numFmtId="179" fontId="28" fillId="0" borderId="0" xfId="10" applyNumberFormat="1" applyFont="1" applyFill="1" applyBorder="1" applyAlignment="1">
      <alignment vertical="center" shrinkToFit="1"/>
    </xf>
    <xf numFmtId="181" fontId="28" fillId="0" borderId="0" xfId="10" applyNumberFormat="1" applyFont="1" applyFill="1" applyBorder="1" applyAlignment="1">
      <alignment horizontal="center" vertical="center" shrinkToFit="1"/>
    </xf>
    <xf numFmtId="180" fontId="28" fillId="0" borderId="0" xfId="10" applyNumberFormat="1" applyFont="1" applyFill="1" applyBorder="1" applyAlignment="1">
      <alignment vertical="center" shrinkToFit="1"/>
    </xf>
    <xf numFmtId="0" fontId="26" fillId="0" borderId="0" xfId="10" applyFont="1" applyFill="1" applyAlignment="1" applyProtection="1">
      <alignment horizontal="center" vertical="center"/>
      <protection locked="0"/>
    </xf>
    <xf numFmtId="0" fontId="28" fillId="0" borderId="0" xfId="10" applyFont="1" applyFill="1" applyAlignment="1" applyProtection="1">
      <alignment horizontal="center" vertical="center"/>
      <protection locked="0"/>
    </xf>
    <xf numFmtId="0" fontId="55" fillId="0" borderId="0" xfId="10" applyFont="1" applyFill="1" applyProtection="1">
      <alignment vertical="center"/>
      <protection locked="0"/>
    </xf>
    <xf numFmtId="0" fontId="34" fillId="0" borderId="0" xfId="10" applyFont="1" applyFill="1" applyProtection="1">
      <alignment vertical="center"/>
      <protection locked="0"/>
    </xf>
    <xf numFmtId="0" fontId="34" fillId="0" borderId="0" xfId="10" applyFont="1" applyFill="1" applyAlignment="1" applyProtection="1">
      <alignment horizontal="left" vertical="center"/>
      <protection locked="0"/>
    </xf>
    <xf numFmtId="0" fontId="56" fillId="0" borderId="34" xfId="10" applyFont="1" applyFill="1" applyBorder="1" applyAlignment="1" applyProtection="1">
      <alignment horizontal="center" vertical="center"/>
      <protection locked="0"/>
    </xf>
    <xf numFmtId="0" fontId="34" fillId="0" borderId="35" xfId="10" applyFont="1" applyBorder="1" applyAlignment="1">
      <alignment horizontal="center" vertical="center"/>
    </xf>
    <xf numFmtId="0" fontId="34" fillId="0" borderId="269" xfId="10" applyFont="1" applyFill="1" applyBorder="1" applyAlignment="1" applyProtection="1">
      <alignment horizontal="center" vertical="center" wrapText="1"/>
      <protection locked="0"/>
    </xf>
    <xf numFmtId="0" fontId="34" fillId="0" borderId="0" xfId="10" applyFont="1" applyFill="1" applyAlignment="1" applyProtection="1">
      <alignment horizontal="center" vertical="center"/>
      <protection locked="0"/>
    </xf>
    <xf numFmtId="0" fontId="34" fillId="0" borderId="34" xfId="10" applyFont="1" applyFill="1" applyBorder="1" applyAlignment="1" applyProtection="1">
      <alignment horizontal="center" vertical="center" wrapText="1"/>
      <protection locked="0"/>
    </xf>
    <xf numFmtId="0" fontId="34" fillId="0" borderId="34" xfId="10" applyFont="1" applyBorder="1" applyProtection="1">
      <alignment vertical="center"/>
      <protection locked="0"/>
    </xf>
    <xf numFmtId="0" fontId="34" fillId="0" borderId="35" xfId="10" applyFont="1" applyBorder="1">
      <alignment vertical="center"/>
    </xf>
    <xf numFmtId="0" fontId="26" fillId="0" borderId="270" xfId="10" applyFont="1" applyFill="1" applyBorder="1">
      <alignment vertical="center"/>
    </xf>
    <xf numFmtId="0" fontId="34" fillId="0" borderId="0" xfId="10" applyFont="1" applyFill="1" applyAlignment="1" applyProtection="1">
      <alignment horizontal="center" vertical="center" wrapText="1"/>
      <protection locked="0"/>
    </xf>
    <xf numFmtId="0" fontId="34" fillId="0" borderId="34" xfId="10" applyFont="1" applyFill="1" applyBorder="1" applyAlignment="1" applyProtection="1">
      <alignment horizontal="center" vertical="center"/>
      <protection locked="0"/>
    </xf>
    <xf numFmtId="0" fontId="34" fillId="0" borderId="0" xfId="10" applyFont="1" applyAlignment="1" applyProtection="1">
      <alignment vertical="center" wrapText="1"/>
      <protection locked="0"/>
    </xf>
    <xf numFmtId="0" fontId="34" fillId="0" borderId="34" xfId="10" applyFont="1" applyBorder="1" applyAlignment="1" applyProtection="1">
      <alignment horizontal="center" vertical="center" wrapText="1"/>
      <protection locked="0"/>
    </xf>
    <xf numFmtId="0" fontId="34" fillId="0" borderId="0" xfId="10" applyFont="1" applyProtection="1">
      <alignment vertical="center"/>
      <protection locked="0"/>
    </xf>
    <xf numFmtId="0" fontId="34" fillId="0" borderId="0" xfId="10" applyFont="1" applyFill="1" applyAlignment="1">
      <alignment horizontal="center" vertical="center"/>
    </xf>
    <xf numFmtId="0" fontId="34" fillId="0" borderId="34" xfId="10" applyFont="1" applyBorder="1" applyAlignment="1" applyProtection="1">
      <alignment horizontal="center" vertical="center"/>
      <protection locked="0"/>
    </xf>
    <xf numFmtId="0" fontId="34" fillId="0" borderId="0" xfId="10" applyFont="1">
      <alignment vertical="center"/>
    </xf>
    <xf numFmtId="0" fontId="34" fillId="0" borderId="34" xfId="10" applyFont="1" applyBorder="1" applyAlignment="1">
      <alignment horizontal="center" vertical="center"/>
    </xf>
    <xf numFmtId="0" fontId="26" fillId="0" borderId="34" xfId="10" applyFont="1" applyFill="1" applyBorder="1">
      <alignment vertical="center"/>
    </xf>
    <xf numFmtId="0" fontId="36" fillId="0" borderId="0" xfId="10" applyFont="1" applyFill="1">
      <alignment vertical="center"/>
    </xf>
    <xf numFmtId="0" fontId="19" fillId="0" borderId="0" xfId="10" applyFont="1" applyFill="1">
      <alignment vertical="center"/>
    </xf>
    <xf numFmtId="0" fontId="0" fillId="0" borderId="0" xfId="7" applyFont="1" applyFill="1" applyAlignment="1">
      <alignment vertical="center"/>
    </xf>
    <xf numFmtId="0" fontId="28" fillId="0" borderId="57" xfId="10" applyFont="1" applyFill="1" applyBorder="1" applyAlignment="1">
      <alignment horizontal="center" vertical="center"/>
    </xf>
    <xf numFmtId="0" fontId="26" fillId="0" borderId="57" xfId="10" applyFont="1" applyFill="1" applyBorder="1" applyAlignment="1">
      <alignment horizontal="left" vertical="center" indent="1"/>
    </xf>
    <xf numFmtId="0" fontId="30" fillId="0" borderId="0" xfId="10" applyFont="1" applyFill="1">
      <alignment vertical="center"/>
    </xf>
    <xf numFmtId="0" fontId="22" fillId="0" borderId="0" xfId="7" applyFont="1" applyFill="1" applyAlignment="1">
      <alignment vertical="center"/>
    </xf>
    <xf numFmtId="0" fontId="35" fillId="0" borderId="0" xfId="10" applyFont="1" applyFill="1">
      <alignment vertical="center"/>
    </xf>
    <xf numFmtId="0" fontId="29" fillId="0" borderId="128" xfId="10" applyFont="1" applyFill="1" applyBorder="1">
      <alignment vertical="center"/>
    </xf>
    <xf numFmtId="0" fontId="29" fillId="0" borderId="130" xfId="10" applyFont="1" applyFill="1" applyBorder="1">
      <alignment vertical="center"/>
    </xf>
    <xf numFmtId="0" fontId="34" fillId="0" borderId="10" xfId="10" applyFont="1" applyFill="1" applyBorder="1" applyAlignment="1">
      <alignment horizontal="center" vertical="center"/>
    </xf>
    <xf numFmtId="2" fontId="28" fillId="0" borderId="10" xfId="10" applyNumberFormat="1" applyFont="1" applyFill="1" applyBorder="1">
      <alignment vertical="center"/>
    </xf>
    <xf numFmtId="0" fontId="28" fillId="0" borderId="10" xfId="10" applyFont="1" applyFill="1" applyBorder="1">
      <alignment vertical="center"/>
    </xf>
    <xf numFmtId="0" fontId="26" fillId="0" borderId="10" xfId="10" applyFont="1" applyFill="1" applyBorder="1">
      <alignment vertical="center"/>
    </xf>
    <xf numFmtId="0" fontId="29" fillId="0" borderId="82" xfId="10" applyFont="1" applyFill="1" applyBorder="1" applyAlignment="1">
      <alignment vertical="center" shrinkToFit="1"/>
    </xf>
    <xf numFmtId="0" fontId="29" fillId="0" borderId="66" xfId="10" applyFont="1" applyFill="1" applyBorder="1" applyAlignment="1">
      <alignment vertical="center"/>
    </xf>
    <xf numFmtId="0" fontId="29" fillId="0" borderId="0" xfId="10" applyFont="1" applyFill="1" applyBorder="1" applyAlignment="1">
      <alignment vertical="center"/>
    </xf>
    <xf numFmtId="0" fontId="29" fillId="0" borderId="16" xfId="10" applyFont="1" applyFill="1" applyBorder="1" applyAlignment="1">
      <alignment vertical="center"/>
    </xf>
    <xf numFmtId="0" fontId="29" fillId="0" borderId="136" xfId="10" applyFont="1" applyFill="1" applyBorder="1" applyAlignment="1">
      <alignment vertical="center"/>
    </xf>
    <xf numFmtId="40" fontId="33" fillId="0" borderId="0" xfId="7" applyNumberFormat="1" applyFont="1" applyFill="1" applyBorder="1" applyAlignment="1">
      <alignment horizontal="right" vertical="center"/>
    </xf>
    <xf numFmtId="0" fontId="1" fillId="0" borderId="0" xfId="19" applyFill="1" applyBorder="1">
      <alignment vertical="center"/>
    </xf>
    <xf numFmtId="0" fontId="33" fillId="0" borderId="0" xfId="7" applyFont="1" applyFill="1" applyBorder="1" applyAlignment="1">
      <alignment horizontal="center" vertical="center"/>
    </xf>
    <xf numFmtId="0" fontId="33" fillId="0" borderId="0" xfId="7" applyFont="1" applyFill="1" applyBorder="1" applyAlignment="1">
      <alignment horizontal="left" vertical="center"/>
    </xf>
    <xf numFmtId="0" fontId="26" fillId="0" borderId="0" xfId="10" applyFont="1" applyFill="1" applyBorder="1">
      <alignment vertical="center"/>
    </xf>
    <xf numFmtId="0" fontId="29" fillId="0" borderId="0" xfId="10" applyFont="1" applyFill="1" applyBorder="1" applyAlignment="1">
      <alignment vertical="center" shrinkToFit="1"/>
    </xf>
    <xf numFmtId="0" fontId="29" fillId="0" borderId="115" xfId="10" applyFont="1" applyFill="1" applyBorder="1">
      <alignment vertical="center"/>
    </xf>
    <xf numFmtId="0" fontId="29" fillId="0" borderId="129" xfId="10" applyFont="1" applyFill="1" applyBorder="1">
      <alignment vertical="center"/>
    </xf>
    <xf numFmtId="0" fontId="29" fillId="0" borderId="169" xfId="10" applyFont="1" applyFill="1" applyBorder="1" applyAlignment="1">
      <alignment horizontal="right" vertical="center"/>
    </xf>
    <xf numFmtId="178" fontId="29" fillId="0" borderId="169" xfId="10" applyNumberFormat="1" applyFont="1" applyFill="1" applyBorder="1" applyAlignment="1">
      <alignment vertical="center"/>
    </xf>
    <xf numFmtId="0" fontId="29" fillId="0" borderId="169" xfId="10" applyFont="1" applyFill="1" applyBorder="1" applyAlignment="1">
      <alignment vertical="center" shrinkToFit="1"/>
    </xf>
    <xf numFmtId="38" fontId="29" fillId="0" borderId="169" xfId="17" applyFont="1" applyFill="1" applyBorder="1" applyAlignment="1">
      <alignment vertical="center"/>
    </xf>
    <xf numFmtId="0" fontId="29" fillId="0" borderId="169" xfId="10" applyFont="1" applyFill="1" applyBorder="1" applyAlignment="1">
      <alignment vertical="center"/>
    </xf>
    <xf numFmtId="0" fontId="29" fillId="0" borderId="162" xfId="10" applyFont="1" applyFill="1" applyBorder="1">
      <alignment vertical="center"/>
    </xf>
    <xf numFmtId="0" fontId="29" fillId="0" borderId="136" xfId="10" applyFont="1" applyFill="1" applyBorder="1">
      <alignment vertical="center"/>
    </xf>
    <xf numFmtId="0" fontId="29" fillId="0" borderId="16" xfId="10" applyFont="1" applyFill="1" applyBorder="1" applyAlignment="1">
      <alignment horizontal="center" vertical="center"/>
    </xf>
    <xf numFmtId="176" fontId="52" fillId="0" borderId="16" xfId="10" applyNumberFormat="1" applyFont="1" applyFill="1" applyBorder="1" applyAlignment="1">
      <alignment vertical="center" shrinkToFit="1"/>
    </xf>
    <xf numFmtId="178" fontId="29" fillId="0" borderId="16" xfId="10" applyNumberFormat="1" applyFont="1" applyFill="1" applyBorder="1" applyAlignment="1">
      <alignment vertical="center"/>
    </xf>
    <xf numFmtId="0" fontId="1" fillId="0" borderId="0" xfId="19" applyFill="1">
      <alignment vertical="center"/>
    </xf>
    <xf numFmtId="0" fontId="33" fillId="0" borderId="0" xfId="7" applyFont="1" applyFill="1" applyAlignment="1">
      <alignment horizontal="center" vertical="center"/>
    </xf>
    <xf numFmtId="0" fontId="29" fillId="0" borderId="155" xfId="10" applyFont="1" applyFill="1" applyBorder="1" applyAlignment="1">
      <alignment horizontal="center" vertical="center"/>
    </xf>
    <xf numFmtId="183" fontId="29" fillId="0" borderId="155" xfId="10" applyNumberFormat="1" applyFont="1" applyFill="1" applyBorder="1" applyAlignment="1">
      <alignment horizontal="center" vertical="center"/>
    </xf>
    <xf numFmtId="0" fontId="27" fillId="0" borderId="31" xfId="10" applyFont="1" applyFill="1" applyBorder="1" applyAlignment="1">
      <alignment horizontal="left" vertical="center"/>
    </xf>
    <xf numFmtId="0" fontId="29" fillId="0" borderId="31" xfId="10" applyFont="1" applyFill="1" applyBorder="1" applyAlignment="1">
      <alignment horizontal="center" vertical="center"/>
    </xf>
    <xf numFmtId="183" fontId="29" fillId="0" borderId="31" xfId="10" applyNumberFormat="1" applyFont="1" applyFill="1" applyBorder="1" applyAlignment="1">
      <alignment horizontal="center" vertical="center"/>
    </xf>
    <xf numFmtId="178" fontId="28" fillId="0" borderId="0" xfId="10" applyNumberFormat="1" applyFont="1" applyFill="1">
      <alignment vertical="center"/>
    </xf>
    <xf numFmtId="0" fontId="34" fillId="0" borderId="0" xfId="10" applyFont="1" applyFill="1" applyBorder="1" applyAlignment="1">
      <alignment horizontal="center" vertical="center"/>
    </xf>
    <xf numFmtId="0" fontId="28" fillId="0" borderId="0" xfId="10" applyFont="1" applyFill="1" applyBorder="1">
      <alignment vertical="center"/>
    </xf>
    <xf numFmtId="38" fontId="29" fillId="0" borderId="0" xfId="15" applyFont="1" applyFill="1" applyBorder="1" applyAlignment="1">
      <alignment horizontal="right" vertical="center"/>
    </xf>
    <xf numFmtId="38" fontId="29" fillId="0" borderId="142" xfId="15" applyFont="1" applyFill="1" applyBorder="1" applyAlignment="1">
      <alignment horizontal="right" vertical="center"/>
    </xf>
    <xf numFmtId="176" fontId="52" fillId="0" borderId="16" xfId="10" applyNumberFormat="1" applyFont="1" applyFill="1" applyBorder="1">
      <alignment vertical="center"/>
    </xf>
    <xf numFmtId="181" fontId="29" fillId="0" borderId="10" xfId="10" applyNumberFormat="1" applyFont="1" applyFill="1" applyBorder="1" applyAlignment="1">
      <alignment vertical="center"/>
    </xf>
    <xf numFmtId="0" fontId="29" fillId="0" borderId="10" xfId="10" applyFont="1" applyFill="1" applyBorder="1" applyAlignment="1">
      <alignment vertical="center"/>
    </xf>
    <xf numFmtId="178" fontId="29" fillId="0" borderId="169" xfId="10" applyNumberFormat="1" applyFont="1" applyFill="1" applyBorder="1" applyAlignment="1">
      <alignment vertical="center" shrinkToFit="1"/>
    </xf>
    <xf numFmtId="0" fontId="29" fillId="0" borderId="158" xfId="10" applyFont="1" applyFill="1" applyBorder="1">
      <alignment vertical="center"/>
    </xf>
    <xf numFmtId="0" fontId="29" fillId="0" borderId="159" xfId="10" applyFont="1" applyFill="1" applyBorder="1">
      <alignment vertical="center"/>
    </xf>
    <xf numFmtId="0" fontId="29" fillId="0" borderId="157" xfId="10" applyFont="1" applyFill="1" applyBorder="1" applyAlignment="1">
      <alignment horizontal="right" vertical="center"/>
    </xf>
    <xf numFmtId="0" fontId="28" fillId="0" borderId="0" xfId="10" applyFont="1" applyFill="1" applyBorder="1" applyAlignment="1">
      <alignment vertical="center"/>
    </xf>
    <xf numFmtId="0" fontId="28" fillId="0" borderId="154" xfId="10" applyFont="1" applyFill="1" applyBorder="1" applyAlignment="1">
      <alignment vertical="center"/>
    </xf>
    <xf numFmtId="0" fontId="32" fillId="0" borderId="0" xfId="10" applyFont="1" applyFill="1" applyProtection="1">
      <alignment vertical="center"/>
      <protection locked="0"/>
    </xf>
    <xf numFmtId="0" fontId="28" fillId="0" borderId="0" xfId="10" applyFont="1" applyFill="1" applyAlignment="1">
      <alignment horizontal="right" vertical="center"/>
    </xf>
    <xf numFmtId="0" fontId="26" fillId="0" borderId="0" xfId="10" applyFont="1" applyFill="1" applyAlignment="1" applyProtection="1">
      <alignment vertical="center" wrapText="1"/>
      <protection locked="0"/>
    </xf>
    <xf numFmtId="0" fontId="28" fillId="0" borderId="50" xfId="10" applyFont="1" applyFill="1" applyBorder="1" applyAlignment="1">
      <alignment horizontal="center" vertical="center"/>
    </xf>
    <xf numFmtId="0" fontId="26" fillId="0" borderId="50" xfId="10" applyFont="1" applyFill="1" applyBorder="1" applyAlignment="1">
      <alignment horizontal="left" vertical="center" indent="1"/>
    </xf>
    <xf numFmtId="0" fontId="36" fillId="0" borderId="0" xfId="20" applyFont="1" applyBorder="1" applyAlignment="1">
      <alignment horizontal="center" vertical="center"/>
    </xf>
    <xf numFmtId="0" fontId="36" fillId="0" borderId="0" xfId="20" applyFont="1" applyBorder="1" applyAlignment="1">
      <alignment vertical="center"/>
    </xf>
    <xf numFmtId="0" fontId="36" fillId="0" borderId="0" xfId="20" applyFont="1" applyFill="1" applyBorder="1" applyAlignment="1">
      <alignment vertical="center"/>
    </xf>
    <xf numFmtId="0" fontId="59" fillId="8" borderId="0" xfId="20" applyFont="1" applyFill="1" applyBorder="1" applyAlignment="1">
      <alignment horizontal="center" vertical="center"/>
    </xf>
    <xf numFmtId="0" fontId="59" fillId="0" borderId="34" xfId="20" applyFont="1" applyBorder="1" applyAlignment="1">
      <alignment horizontal="center" vertical="center"/>
    </xf>
    <xf numFmtId="0" fontId="59" fillId="8" borderId="34" xfId="20" applyFont="1" applyFill="1" applyBorder="1" applyAlignment="1">
      <alignment horizontal="center" vertical="center"/>
    </xf>
    <xf numFmtId="0" fontId="59" fillId="0" borderId="0" xfId="20" applyFont="1" applyBorder="1" applyAlignment="1">
      <alignment horizontal="center" vertical="center"/>
    </xf>
    <xf numFmtId="0" fontId="36" fillId="0" borderId="34" xfId="20" applyFont="1" applyBorder="1" applyAlignment="1">
      <alignment vertical="center"/>
    </xf>
    <xf numFmtId="0" fontId="36" fillId="0" borderId="34" xfId="20" applyFont="1" applyBorder="1" applyAlignment="1">
      <alignment horizontal="center" vertical="center"/>
    </xf>
    <xf numFmtId="0" fontId="36" fillId="0" borderId="34" xfId="20" applyFont="1" applyFill="1" applyBorder="1" applyAlignment="1">
      <alignment vertical="center"/>
    </xf>
    <xf numFmtId="0" fontId="36" fillId="9" borderId="0" xfId="20" applyFont="1" applyFill="1" applyBorder="1" applyAlignment="1">
      <alignment vertical="center"/>
    </xf>
    <xf numFmtId="0" fontId="59" fillId="0" borderId="34" xfId="20" applyFont="1" applyFill="1" applyBorder="1" applyAlignment="1">
      <alignment horizontal="center" vertical="center"/>
    </xf>
    <xf numFmtId="0" fontId="36" fillId="7" borderId="0" xfId="20" applyFont="1" applyFill="1" applyBorder="1" applyAlignment="1">
      <alignment vertical="center"/>
    </xf>
    <xf numFmtId="0" fontId="28" fillId="0" borderId="0" xfId="10" applyFont="1" applyFill="1" applyBorder="1" applyAlignment="1">
      <alignment vertical="center" shrinkToFit="1"/>
    </xf>
    <xf numFmtId="0" fontId="13" fillId="0" borderId="8" xfId="0" applyFont="1" applyBorder="1" applyAlignment="1">
      <alignment horizontal="left" vertical="top" wrapText="1"/>
    </xf>
    <xf numFmtId="0" fontId="13" fillId="0" borderId="17" xfId="0" applyFont="1" applyBorder="1" applyAlignment="1">
      <alignment horizontal="left" vertical="top" wrapText="1"/>
    </xf>
    <xf numFmtId="0" fontId="13" fillId="0" borderId="27" xfId="0" applyFont="1" applyBorder="1" applyAlignment="1">
      <alignment horizontal="left" vertical="top" wrapText="1"/>
    </xf>
    <xf numFmtId="0" fontId="13" fillId="0" borderId="7" xfId="5" applyFont="1" applyFill="1" applyBorder="1" applyAlignment="1">
      <alignment horizontal="left" vertical="top" wrapText="1"/>
    </xf>
    <xf numFmtId="0" fontId="13" fillId="0" borderId="0" xfId="5" applyFont="1" applyFill="1" applyBorder="1" applyAlignment="1">
      <alignment horizontal="left" vertical="top" wrapText="1"/>
    </xf>
    <xf numFmtId="0" fontId="13" fillId="0" borderId="24" xfId="5" applyFont="1" applyFill="1" applyBorder="1" applyAlignment="1">
      <alignment horizontal="left" vertical="top" wrapText="1"/>
    </xf>
    <xf numFmtId="0" fontId="13" fillId="0" borderId="8" xfId="5" applyFont="1" applyFill="1" applyBorder="1" applyAlignment="1">
      <alignment horizontal="left" vertical="top" wrapText="1"/>
    </xf>
    <xf numFmtId="0" fontId="13" fillId="0" borderId="17" xfId="5" applyFont="1" applyFill="1" applyBorder="1" applyAlignment="1">
      <alignment horizontal="left" vertical="top" wrapText="1"/>
    </xf>
    <xf numFmtId="0" fontId="13" fillId="0" borderId="27" xfId="5" applyFont="1" applyFill="1" applyBorder="1" applyAlignment="1">
      <alignment horizontal="left" vertical="top" wrapText="1"/>
    </xf>
    <xf numFmtId="0" fontId="13" fillId="0" borderId="10" xfId="5" applyFont="1" applyFill="1" applyBorder="1" applyAlignment="1">
      <alignment horizontal="left" vertical="top" wrapText="1"/>
    </xf>
    <xf numFmtId="0" fontId="13" fillId="0" borderId="25" xfId="5" applyFont="1" applyFill="1" applyBorder="1" applyAlignment="1">
      <alignment vertical="top" wrapText="1"/>
    </xf>
    <xf numFmtId="0" fontId="11" fillId="2" borderId="0" xfId="0" applyFont="1" applyFill="1" applyBorder="1" applyAlignment="1">
      <alignment horizontal="left" vertical="center" wrapText="1"/>
    </xf>
    <xf numFmtId="0" fontId="19" fillId="0" borderId="0" xfId="10" applyFont="1" applyFill="1" applyBorder="1" applyAlignment="1">
      <alignment vertical="center"/>
    </xf>
    <xf numFmtId="0" fontId="30" fillId="0" borderId="0" xfId="10" applyFont="1" applyFill="1" applyBorder="1" applyAlignment="1">
      <alignment vertical="center"/>
    </xf>
    <xf numFmtId="0" fontId="44" fillId="6" borderId="34" xfId="7" applyFont="1" applyFill="1" applyBorder="1"/>
    <xf numFmtId="38" fontId="13" fillId="0" borderId="73" xfId="7" applyNumberFormat="1" applyFont="1" applyFill="1" applyBorder="1" applyAlignment="1">
      <alignment vertical="center"/>
    </xf>
    <xf numFmtId="38" fontId="13" fillId="0" borderId="86" xfId="17" applyFont="1" applyFill="1" applyBorder="1" applyAlignment="1">
      <alignment vertical="center"/>
    </xf>
    <xf numFmtId="38" fontId="13" fillId="0" borderId="87" xfId="17" applyFont="1" applyFill="1" applyBorder="1" applyAlignment="1">
      <alignment vertical="center"/>
    </xf>
    <xf numFmtId="38" fontId="13" fillId="0" borderId="81" xfId="17" applyFont="1" applyFill="1" applyBorder="1" applyAlignment="1">
      <alignment vertical="center"/>
    </xf>
    <xf numFmtId="0" fontId="13" fillId="0" borderId="37" xfId="7" applyFont="1" applyFill="1" applyBorder="1" applyAlignment="1">
      <alignment horizontal="center" vertical="center" wrapText="1"/>
    </xf>
    <xf numFmtId="0" fontId="13" fillId="0" borderId="34" xfId="7" applyFont="1" applyFill="1" applyBorder="1" applyAlignment="1">
      <alignment horizontal="center" vertical="center" shrinkToFit="1"/>
    </xf>
    <xf numFmtId="0" fontId="13" fillId="0" borderId="89" xfId="7" applyFont="1" applyFill="1" applyBorder="1" applyAlignment="1">
      <alignment horizontal="center" vertical="center" wrapText="1"/>
    </xf>
    <xf numFmtId="0" fontId="13" fillId="0" borderId="42" xfId="7" applyFont="1" applyFill="1" applyBorder="1" applyAlignment="1">
      <alignment horizontal="center" vertical="center" wrapText="1"/>
    </xf>
    <xf numFmtId="0" fontId="57" fillId="7" borderId="0" xfId="0" applyFont="1" applyFill="1" applyProtection="1">
      <protection hidden="1"/>
    </xf>
    <xf numFmtId="0" fontId="57" fillId="0" borderId="0" xfId="0" applyFont="1" applyProtection="1">
      <protection hidden="1"/>
    </xf>
    <xf numFmtId="0" fontId="57" fillId="7" borderId="34" xfId="0" applyFont="1" applyFill="1" applyBorder="1" applyProtection="1">
      <protection hidden="1"/>
    </xf>
    <xf numFmtId="40" fontId="57" fillId="7" borderId="34" xfId="15" applyNumberFormat="1" applyFont="1" applyFill="1" applyBorder="1" applyAlignment="1" applyProtection="1">
      <protection hidden="1"/>
    </xf>
    <xf numFmtId="40" fontId="61" fillId="7" borderId="34" xfId="15" applyNumberFormat="1" applyFont="1" applyFill="1" applyBorder="1" applyAlignment="1" applyProtection="1">
      <protection hidden="1"/>
    </xf>
    <xf numFmtId="2" fontId="57" fillId="7" borderId="34" xfId="0" applyNumberFormat="1" applyFont="1" applyFill="1" applyBorder="1" applyProtection="1">
      <protection hidden="1"/>
    </xf>
    <xf numFmtId="0" fontId="57" fillId="7" borderId="35" xfId="0" applyFont="1" applyFill="1" applyBorder="1" applyProtection="1">
      <protection hidden="1"/>
    </xf>
    <xf numFmtId="0" fontId="57" fillId="7" borderId="37" xfId="0" applyFont="1" applyFill="1" applyBorder="1" applyProtection="1">
      <protection hidden="1"/>
    </xf>
    <xf numFmtId="2" fontId="57" fillId="7" borderId="37" xfId="0" applyNumberFormat="1" applyFont="1" applyFill="1" applyBorder="1" applyProtection="1">
      <protection hidden="1"/>
    </xf>
    <xf numFmtId="0" fontId="57" fillId="7" borderId="0" xfId="0" applyFont="1" applyFill="1" applyAlignment="1" applyProtection="1">
      <alignment horizontal="left"/>
      <protection hidden="1"/>
    </xf>
    <xf numFmtId="0" fontId="57" fillId="0" borderId="67" xfId="0" applyFont="1" applyBorder="1" applyProtection="1">
      <protection hidden="1"/>
    </xf>
    <xf numFmtId="0" fontId="57" fillId="0" borderId="57" xfId="0" applyFont="1" applyBorder="1" applyProtection="1">
      <protection hidden="1"/>
    </xf>
    <xf numFmtId="0" fontId="57" fillId="0" borderId="56" xfId="0" applyFont="1" applyBorder="1" applyProtection="1">
      <protection hidden="1"/>
    </xf>
    <xf numFmtId="0" fontId="57" fillId="0" borderId="66" xfId="0" applyFont="1" applyBorder="1" applyProtection="1">
      <protection hidden="1"/>
    </xf>
    <xf numFmtId="0" fontId="57" fillId="0" borderId="0" xfId="0" applyFont="1" applyBorder="1" applyProtection="1">
      <protection hidden="1"/>
    </xf>
    <xf numFmtId="0" fontId="57" fillId="0" borderId="52" xfId="0" applyFont="1" applyBorder="1" applyProtection="1">
      <protection hidden="1"/>
    </xf>
    <xf numFmtId="0" fontId="57" fillId="0" borderId="36" xfId="0" applyFont="1" applyBorder="1" applyProtection="1">
      <protection hidden="1"/>
    </xf>
    <xf numFmtId="0" fontId="57" fillId="0" borderId="166" xfId="0" applyFont="1" applyBorder="1" applyProtection="1">
      <protection hidden="1"/>
    </xf>
    <xf numFmtId="0" fontId="57" fillId="0" borderId="63" xfId="0" applyFont="1" applyBorder="1" applyProtection="1">
      <protection hidden="1"/>
    </xf>
    <xf numFmtId="186" fontId="40" fillId="2" borderId="0" xfId="14" applyNumberFormat="1" applyFont="1" applyFill="1" applyAlignment="1">
      <alignment horizontal="right" vertical="center"/>
    </xf>
    <xf numFmtId="0" fontId="40" fillId="2" borderId="0" xfId="14" applyFont="1" applyFill="1" applyAlignment="1">
      <alignment horizontal="left" vertical="center" wrapText="1"/>
    </xf>
    <xf numFmtId="0" fontId="42" fillId="2" borderId="0" xfId="14" applyFont="1" applyFill="1" applyAlignment="1">
      <alignment horizontal="center" vertical="center"/>
    </xf>
    <xf numFmtId="0" fontId="40" fillId="2" borderId="35" xfId="14" applyFont="1" applyFill="1" applyBorder="1" applyAlignment="1">
      <alignment horizontal="center" vertical="center"/>
    </xf>
    <xf numFmtId="0" fontId="40" fillId="2" borderId="50" xfId="14" applyFont="1" applyFill="1" applyBorder="1" applyAlignment="1">
      <alignment horizontal="center" vertical="center"/>
    </xf>
    <xf numFmtId="0" fontId="40" fillId="2" borderId="37" xfId="14" applyFont="1" applyFill="1" applyBorder="1" applyAlignment="1">
      <alignment horizontal="center" vertical="center"/>
    </xf>
    <xf numFmtId="0" fontId="39" fillId="0" borderId="35" xfId="14" applyFont="1" applyBorder="1" applyAlignment="1">
      <alignment horizontal="center" vertical="center"/>
    </xf>
    <xf numFmtId="0" fontId="39" fillId="0" borderId="50" xfId="14" applyFont="1" applyBorder="1" applyAlignment="1">
      <alignment horizontal="center" vertical="center"/>
    </xf>
    <xf numFmtId="0" fontId="39" fillId="0" borderId="37" xfId="14" applyFont="1" applyBorder="1" applyAlignment="1">
      <alignment horizontal="center" vertical="center"/>
    </xf>
    <xf numFmtId="0" fontId="39" fillId="0" borderId="57" xfId="14" applyFont="1" applyBorder="1" applyAlignment="1">
      <alignment horizontal="center" vertical="center"/>
    </xf>
    <xf numFmtId="0" fontId="17" fillId="2" borderId="35" xfId="14" applyFont="1" applyFill="1" applyBorder="1" applyAlignment="1">
      <alignment horizontal="center" vertical="center"/>
    </xf>
    <xf numFmtId="0" fontId="17" fillId="2" borderId="50" xfId="14" applyFont="1" applyFill="1" applyBorder="1" applyAlignment="1">
      <alignment horizontal="center" vertical="center"/>
    </xf>
    <xf numFmtId="0" fontId="17" fillId="2" borderId="37" xfId="14" applyFont="1" applyFill="1" applyBorder="1" applyAlignment="1">
      <alignment horizontal="center" vertical="center"/>
    </xf>
    <xf numFmtId="0" fontId="17" fillId="2" borderId="35" xfId="14" applyFont="1" applyFill="1" applyBorder="1" applyAlignment="1">
      <alignment horizontal="center" vertical="center" wrapText="1"/>
    </xf>
    <xf numFmtId="0" fontId="17" fillId="2" borderId="50" xfId="14" applyFont="1" applyFill="1" applyBorder="1" applyAlignment="1">
      <alignment horizontal="center" vertical="center" wrapText="1"/>
    </xf>
    <xf numFmtId="0" fontId="17" fillId="2" borderId="37" xfId="14" applyFont="1" applyFill="1" applyBorder="1" applyAlignment="1">
      <alignment horizontal="center" vertical="center" wrapText="1"/>
    </xf>
    <xf numFmtId="0" fontId="0" fillId="0" borderId="35" xfId="0" applyBorder="1" applyAlignment="1">
      <alignment horizontal="center" vertical="center"/>
    </xf>
    <xf numFmtId="0" fontId="0" fillId="0" borderId="50"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left" vertical="center" wrapText="1"/>
    </xf>
    <xf numFmtId="0" fontId="0" fillId="0" borderId="50" xfId="0" applyBorder="1" applyAlignment="1">
      <alignment horizontal="left" vertical="center" wrapText="1"/>
    </xf>
    <xf numFmtId="0" fontId="0" fillId="0" borderId="37" xfId="0" applyBorder="1" applyAlignment="1">
      <alignment horizontal="left" vertical="center" wrapText="1"/>
    </xf>
    <xf numFmtId="0" fontId="17" fillId="2" borderId="35" xfId="14" applyFont="1" applyFill="1" applyBorder="1" applyAlignment="1">
      <alignment vertical="top" wrapText="1"/>
    </xf>
    <xf numFmtId="0" fontId="17" fillId="2" borderId="50" xfId="14" applyFont="1" applyFill="1" applyBorder="1" applyAlignment="1">
      <alignment vertical="top" wrapText="1"/>
    </xf>
    <xf numFmtId="0" fontId="17" fillId="2" borderId="37" xfId="14" applyFont="1" applyFill="1" applyBorder="1" applyAlignment="1">
      <alignment vertical="top" wrapText="1"/>
    </xf>
    <xf numFmtId="0" fontId="37" fillId="2" borderId="0" xfId="14" applyFont="1" applyFill="1" applyAlignment="1">
      <alignment horizontal="left" vertical="center" wrapText="1"/>
    </xf>
    <xf numFmtId="49" fontId="13" fillId="0" borderId="11" xfId="5" applyNumberFormat="1" applyFont="1" applyFill="1" applyBorder="1" applyAlignment="1">
      <alignment horizontal="center" vertical="center" wrapText="1"/>
    </xf>
    <xf numFmtId="49" fontId="13" fillId="0" borderId="13" xfId="5" applyNumberFormat="1" applyFont="1" applyFill="1" applyBorder="1" applyAlignment="1">
      <alignment horizontal="center" vertical="center" wrapText="1"/>
    </xf>
    <xf numFmtId="49" fontId="13" fillId="0" borderId="14" xfId="5" applyNumberFormat="1" applyFont="1" applyFill="1" applyBorder="1" applyAlignment="1">
      <alignment horizontal="center" vertical="center" wrapText="1"/>
    </xf>
    <xf numFmtId="0" fontId="9" fillId="0" borderId="0" xfId="5" applyFont="1" applyFill="1" applyBorder="1" applyAlignment="1">
      <alignment horizontal="center" vertical="center"/>
    </xf>
    <xf numFmtId="0" fontId="13" fillId="0" borderId="0" xfId="0" applyFont="1" applyAlignment="1">
      <alignment horizontal="center"/>
    </xf>
    <xf numFmtId="0" fontId="14" fillId="2" borderId="11" xfId="0" applyFont="1" applyFill="1" applyBorder="1" applyAlignment="1">
      <alignment horizontal="center" vertical="center" wrapText="1"/>
    </xf>
    <xf numFmtId="0" fontId="14" fillId="0" borderId="12" xfId="0" applyFont="1" applyBorder="1" applyAlignment="1">
      <alignment horizontal="center" vertical="center" wrapText="1"/>
    </xf>
    <xf numFmtId="0" fontId="11" fillId="2" borderId="0" xfId="0" applyFont="1" applyFill="1" applyBorder="1" applyAlignment="1">
      <alignment horizontal="left" vertical="center" wrapText="1"/>
    </xf>
    <xf numFmtId="0" fontId="13" fillId="0" borderId="15" xfId="5" applyFont="1" applyFill="1" applyBorder="1" applyAlignment="1">
      <alignment horizontal="left" vertical="top" wrapText="1"/>
    </xf>
    <xf numFmtId="0" fontId="13" fillId="0" borderId="16" xfId="5" applyFont="1" applyFill="1" applyBorder="1" applyAlignment="1">
      <alignment horizontal="left" vertical="top" wrapText="1"/>
    </xf>
    <xf numFmtId="0" fontId="13" fillId="0" borderId="29" xfId="5" applyFont="1" applyFill="1" applyBorder="1" applyAlignment="1">
      <alignment horizontal="left" vertical="top" wrapText="1"/>
    </xf>
    <xf numFmtId="0" fontId="13" fillId="0" borderId="5" xfId="5" applyFont="1" applyFill="1" applyBorder="1" applyAlignment="1">
      <alignment horizontal="center" vertical="top" wrapText="1"/>
    </xf>
    <xf numFmtId="0" fontId="13" fillId="0" borderId="22" xfId="5" applyFont="1" applyFill="1" applyBorder="1" applyAlignment="1">
      <alignment horizontal="center" vertical="top" wrapText="1"/>
    </xf>
    <xf numFmtId="0" fontId="13" fillId="0" borderId="1" xfId="0" applyFont="1" applyBorder="1" applyAlignment="1">
      <alignment horizontal="left" vertical="top" wrapText="1"/>
    </xf>
    <xf numFmtId="0" fontId="13" fillId="0" borderId="18" xfId="0" applyFont="1" applyBorder="1" applyAlignment="1">
      <alignment horizontal="left" vertical="top" wrapText="1"/>
    </xf>
    <xf numFmtId="0" fontId="13" fillId="0" borderId="16" xfId="0" applyFont="1" applyBorder="1" applyAlignment="1">
      <alignment horizontal="left" vertical="top" wrapText="1"/>
    </xf>
    <xf numFmtId="0" fontId="13" fillId="0" borderId="23" xfId="0" applyFont="1" applyBorder="1" applyAlignment="1">
      <alignment horizontal="left" vertical="top" wrapText="1"/>
    </xf>
    <xf numFmtId="0" fontId="13" fillId="0" borderId="7" xfId="0" applyFont="1" applyBorder="1" applyAlignment="1">
      <alignment horizontal="left" vertical="top" wrapText="1"/>
    </xf>
    <xf numFmtId="0" fontId="13" fillId="0" borderId="0" xfId="0" applyFont="1" applyBorder="1" applyAlignment="1">
      <alignment horizontal="left" vertical="top" wrapText="1"/>
    </xf>
    <xf numFmtId="0" fontId="13" fillId="0" borderId="24" xfId="0" applyFont="1" applyBorder="1" applyAlignment="1">
      <alignment horizontal="left" vertical="top" wrapText="1"/>
    </xf>
    <xf numFmtId="0" fontId="13" fillId="0" borderId="8" xfId="0" applyFont="1" applyBorder="1" applyAlignment="1">
      <alignment horizontal="left" vertical="top" wrapText="1"/>
    </xf>
    <xf numFmtId="0" fontId="13" fillId="0" borderId="17" xfId="0" applyFont="1" applyBorder="1" applyAlignment="1">
      <alignment horizontal="left" vertical="top" wrapText="1"/>
    </xf>
    <xf numFmtId="0" fontId="13" fillId="0" borderId="27" xfId="0" applyFont="1" applyBorder="1" applyAlignment="1">
      <alignment horizontal="left" vertical="top" wrapText="1"/>
    </xf>
    <xf numFmtId="0" fontId="13" fillId="3" borderId="19" xfId="5" applyFont="1" applyFill="1" applyBorder="1" applyAlignment="1">
      <alignment vertical="center"/>
    </xf>
    <xf numFmtId="0" fontId="13" fillId="3" borderId="10" xfId="5" applyFont="1" applyFill="1" applyBorder="1" applyAlignment="1">
      <alignment vertical="center"/>
    </xf>
    <xf numFmtId="0" fontId="13" fillId="3" borderId="16" xfId="5" applyFont="1" applyFill="1" applyBorder="1" applyAlignment="1">
      <alignment vertical="center"/>
    </xf>
    <xf numFmtId="0" fontId="13" fillId="3" borderId="20" xfId="5" applyFont="1" applyFill="1" applyBorder="1" applyAlignment="1">
      <alignment vertical="center"/>
    </xf>
    <xf numFmtId="0" fontId="13" fillId="0" borderId="23" xfId="5" applyFont="1" applyFill="1" applyBorder="1" applyAlignment="1">
      <alignment horizontal="left" vertical="top" wrapText="1"/>
    </xf>
    <xf numFmtId="0" fontId="13" fillId="0" borderId="0" xfId="5" applyFont="1" applyFill="1" applyBorder="1" applyAlignment="1">
      <alignment horizontal="left" vertical="top" wrapText="1"/>
    </xf>
    <xf numFmtId="0" fontId="13" fillId="0" borderId="24" xfId="5" applyFont="1" applyFill="1" applyBorder="1" applyAlignment="1">
      <alignment horizontal="left" vertical="top" wrapText="1"/>
    </xf>
    <xf numFmtId="0" fontId="13" fillId="0" borderId="17" xfId="5" applyFont="1" applyFill="1" applyBorder="1" applyAlignment="1">
      <alignment horizontal="left" vertical="top" wrapText="1"/>
    </xf>
    <xf numFmtId="0" fontId="13" fillId="0" borderId="27" xfId="5" applyFont="1" applyFill="1" applyBorder="1" applyAlignment="1">
      <alignment horizontal="left" vertical="top" wrapText="1"/>
    </xf>
    <xf numFmtId="0" fontId="13" fillId="0" borderId="15" xfId="5" applyFont="1" applyFill="1" applyBorder="1" applyAlignment="1">
      <alignment horizontal="left" wrapText="1"/>
    </xf>
    <xf numFmtId="0" fontId="13" fillId="0" borderId="16" xfId="5" applyFont="1" applyFill="1" applyBorder="1" applyAlignment="1">
      <alignment horizontal="left" wrapText="1"/>
    </xf>
    <xf numFmtId="0" fontId="13" fillId="0" borderId="0" xfId="5" applyFont="1" applyFill="1" applyBorder="1" applyAlignment="1">
      <alignment horizontal="left" wrapText="1"/>
    </xf>
    <xf numFmtId="0" fontId="13" fillId="0" borderId="154" xfId="5" applyFont="1" applyFill="1" applyBorder="1" applyAlignment="1">
      <alignment horizontal="left" wrapText="1"/>
    </xf>
    <xf numFmtId="0" fontId="13" fillId="0" borderId="18" xfId="5" applyFont="1" applyFill="1" applyBorder="1" applyAlignment="1">
      <alignment horizontal="left" vertical="top" wrapText="1"/>
    </xf>
    <xf numFmtId="0" fontId="13" fillId="0" borderId="7" xfId="5" applyFont="1" applyFill="1" applyBorder="1" applyAlignment="1">
      <alignment horizontal="left" vertical="top" wrapText="1"/>
    </xf>
    <xf numFmtId="0" fontId="13" fillId="0" borderId="8" xfId="5" applyFont="1" applyFill="1" applyBorder="1" applyAlignment="1">
      <alignment horizontal="left" vertical="top" wrapText="1"/>
    </xf>
    <xf numFmtId="0" fontId="13" fillId="0" borderId="21" xfId="5" applyFont="1" applyFill="1" applyBorder="1" applyAlignment="1">
      <alignment horizontal="left" vertical="top" wrapText="1"/>
    </xf>
    <xf numFmtId="0" fontId="13" fillId="0" borderId="10" xfId="5" applyFont="1" applyFill="1" applyBorder="1" applyAlignment="1">
      <alignment horizontal="left" vertical="top" wrapText="1"/>
    </xf>
    <xf numFmtId="0" fontId="13" fillId="0" borderId="9" xfId="5" applyFont="1" applyFill="1" applyBorder="1" applyAlignment="1">
      <alignment horizontal="left" vertical="top" wrapText="1"/>
    </xf>
    <xf numFmtId="0" fontId="13" fillId="0" borderId="28" xfId="0" applyFont="1" applyBorder="1" applyAlignment="1">
      <alignment horizontal="left" vertical="top" wrapText="1"/>
    </xf>
    <xf numFmtId="0" fontId="13" fillId="0" borderId="134" xfId="0" applyFont="1" applyBorder="1" applyAlignment="1">
      <alignment horizontal="left" vertical="top" wrapText="1"/>
    </xf>
    <xf numFmtId="0" fontId="13" fillId="0" borderId="15" xfId="0" applyFont="1" applyBorder="1" applyAlignment="1">
      <alignment horizontal="left"/>
    </xf>
    <xf numFmtId="0" fontId="13" fillId="0" borderId="16" xfId="0" applyFont="1" applyBorder="1" applyAlignment="1">
      <alignment horizontal="left"/>
    </xf>
    <xf numFmtId="0" fontId="13" fillId="0" borderId="29" xfId="0" applyFont="1" applyBorder="1" applyAlignment="1">
      <alignment horizontal="left"/>
    </xf>
    <xf numFmtId="0" fontId="13" fillId="0" borderId="1" xfId="5" applyFont="1" applyFill="1" applyBorder="1" applyAlignment="1">
      <alignment horizontal="left" vertical="top" wrapText="1"/>
    </xf>
    <xf numFmtId="0" fontId="13" fillId="0" borderId="28" xfId="5" applyFont="1" applyFill="1" applyBorder="1" applyAlignment="1">
      <alignment horizontal="left" vertical="top" wrapText="1"/>
    </xf>
    <xf numFmtId="0" fontId="13" fillId="0" borderId="15" xfId="5" applyFont="1" applyFill="1" applyBorder="1" applyAlignment="1">
      <alignment horizontal="center" vertical="top" wrapText="1"/>
    </xf>
    <xf numFmtId="0" fontId="13" fillId="0" borderId="16" xfId="5" applyFont="1" applyFill="1" applyBorder="1" applyAlignment="1">
      <alignment horizontal="center" vertical="top" wrapText="1"/>
    </xf>
    <xf numFmtId="0" fontId="13" fillId="0" borderId="23" xfId="5" applyFont="1" applyFill="1" applyBorder="1" applyAlignment="1">
      <alignment horizontal="center" vertical="top" wrapText="1"/>
    </xf>
    <xf numFmtId="0" fontId="13" fillId="0" borderId="25" xfId="5" applyFont="1" applyFill="1" applyBorder="1" applyAlignment="1">
      <alignment horizontal="center" vertical="top" wrapText="1"/>
    </xf>
    <xf numFmtId="0" fontId="13" fillId="0" borderId="0" xfId="5" applyFont="1" applyFill="1" applyBorder="1" applyAlignment="1">
      <alignment horizontal="center" vertical="top" wrapText="1"/>
    </xf>
    <xf numFmtId="0" fontId="13" fillId="0" borderId="24" xfId="5" applyFont="1" applyFill="1" applyBorder="1" applyAlignment="1">
      <alignment horizontal="center" vertical="top" wrapText="1"/>
    </xf>
    <xf numFmtId="0" fontId="13" fillId="0" borderId="15" xfId="0" applyFont="1" applyBorder="1" applyAlignment="1">
      <alignment horizontal="left" vertical="top" wrapText="1"/>
    </xf>
    <xf numFmtId="0" fontId="13" fillId="0" borderId="29" xfId="0" applyFont="1" applyBorder="1" applyAlignment="1">
      <alignment horizontal="left" vertical="top" wrapText="1"/>
    </xf>
    <xf numFmtId="0" fontId="13" fillId="0" borderId="134" xfId="5" applyFont="1" applyFill="1" applyBorder="1" applyAlignment="1">
      <alignment horizontal="left" vertical="top" wrapText="1"/>
    </xf>
    <xf numFmtId="0" fontId="13" fillId="0" borderId="5" xfId="5" applyFont="1" applyFill="1" applyBorder="1" applyAlignment="1">
      <alignment vertical="top" wrapText="1"/>
    </xf>
    <xf numFmtId="0" fontId="13" fillId="0" borderId="25" xfId="5" applyFont="1" applyFill="1" applyBorder="1" applyAlignment="1">
      <alignment vertical="top" wrapText="1"/>
    </xf>
    <xf numFmtId="0" fontId="13" fillId="0" borderId="26" xfId="5" applyFont="1" applyFill="1" applyBorder="1" applyAlignment="1">
      <alignment vertical="top" wrapText="1"/>
    </xf>
    <xf numFmtId="0" fontId="13" fillId="0" borderId="25" xfId="5" applyFont="1" applyFill="1" applyBorder="1" applyAlignment="1">
      <alignment horizontal="left" vertical="top" wrapText="1"/>
    </xf>
    <xf numFmtId="0" fontId="13" fillId="0" borderId="26" xfId="5" applyFont="1" applyFill="1" applyBorder="1" applyAlignment="1">
      <alignment horizontal="left" vertical="top" wrapText="1"/>
    </xf>
    <xf numFmtId="0" fontId="44" fillId="0" borderId="209" xfId="7" applyFont="1" applyFill="1" applyBorder="1" applyAlignment="1">
      <alignment horizontal="left"/>
    </xf>
    <xf numFmtId="0" fontId="44" fillId="0" borderId="49" xfId="7" applyFont="1" applyFill="1" applyBorder="1" applyAlignment="1">
      <alignment horizontal="left"/>
    </xf>
    <xf numFmtId="0" fontId="15" fillId="0" borderId="35" xfId="7" applyFont="1" applyBorder="1" applyAlignment="1">
      <alignment horizontal="center" vertical="center" wrapText="1"/>
    </xf>
    <xf numFmtId="0" fontId="15" fillId="0" borderId="50" xfId="7" applyFont="1" applyBorder="1" applyAlignment="1">
      <alignment horizontal="center" vertical="center" wrapText="1"/>
    </xf>
    <xf numFmtId="0" fontId="15" fillId="0" borderId="37" xfId="7" applyFont="1" applyBorder="1" applyAlignment="1">
      <alignment horizontal="center" vertical="center" wrapText="1"/>
    </xf>
    <xf numFmtId="0" fontId="21" fillId="0" borderId="35" xfId="7" applyFont="1" applyBorder="1" applyAlignment="1">
      <alignment horizontal="center" vertical="center" wrapText="1"/>
    </xf>
    <xf numFmtId="0" fontId="21" fillId="0" borderId="50" xfId="7" applyFont="1" applyBorder="1" applyAlignment="1">
      <alignment horizontal="center" vertical="center" wrapText="1"/>
    </xf>
    <xf numFmtId="38" fontId="19" fillId="0" borderId="40" xfId="8" applyFont="1" applyBorder="1" applyAlignment="1">
      <alignment horizontal="center" vertical="center"/>
    </xf>
    <xf numFmtId="38" fontId="19" fillId="0" borderId="34" xfId="8" applyFont="1" applyBorder="1" applyAlignment="1">
      <alignment horizontal="center" vertical="center"/>
    </xf>
    <xf numFmtId="177" fontId="15" fillId="0" borderId="36" xfId="7" applyNumberFormat="1" applyFont="1" applyFill="1" applyBorder="1" applyAlignment="1">
      <alignment horizontal="center" vertical="center"/>
    </xf>
    <xf numFmtId="177" fontId="15" fillId="0" borderId="35" xfId="7" applyNumberFormat="1" applyFont="1" applyFill="1" applyBorder="1" applyAlignment="1">
      <alignment horizontal="center" vertical="center"/>
    </xf>
    <xf numFmtId="177" fontId="15" fillId="0" borderId="55" xfId="7" applyNumberFormat="1" applyFont="1" applyFill="1" applyBorder="1" applyAlignment="1">
      <alignment horizontal="center" vertical="center"/>
    </xf>
    <xf numFmtId="177" fontId="15" fillId="0" borderId="61" xfId="7" applyNumberFormat="1" applyFont="1" applyFill="1" applyBorder="1" applyAlignment="1">
      <alignment horizontal="center" vertical="center"/>
    </xf>
    <xf numFmtId="38" fontId="19" fillId="0" borderId="62" xfId="8" applyFont="1" applyFill="1" applyBorder="1" applyAlignment="1">
      <alignment horizontal="center" vertical="center"/>
    </xf>
    <xf numFmtId="38" fontId="19" fillId="0" borderId="38" xfId="8" applyFont="1" applyFill="1" applyBorder="1" applyAlignment="1">
      <alignment horizontal="center" vertical="center"/>
    </xf>
    <xf numFmtId="38" fontId="15" fillId="5" borderId="40" xfId="8" applyFont="1" applyFill="1" applyBorder="1" applyAlignment="1">
      <alignment horizontal="center" vertical="center"/>
    </xf>
    <xf numFmtId="38" fontId="15" fillId="5" borderId="34" xfId="8" applyFont="1" applyFill="1" applyBorder="1" applyAlignment="1">
      <alignment horizontal="center" vertical="center"/>
    </xf>
    <xf numFmtId="0" fontId="15" fillId="0" borderId="34" xfId="7" applyFont="1" applyBorder="1" applyAlignment="1">
      <alignment horizontal="center" vertical="center" wrapText="1"/>
    </xf>
    <xf numFmtId="0" fontId="15" fillId="0" borderId="34" xfId="7" applyFont="1" applyBorder="1" applyAlignment="1">
      <alignment horizontal="center" vertical="center"/>
    </xf>
    <xf numFmtId="0" fontId="15" fillId="0" borderId="41" xfId="7" applyFont="1" applyBorder="1" applyAlignment="1">
      <alignment horizontal="center" vertical="center"/>
    </xf>
    <xf numFmtId="0" fontId="15" fillId="0" borderId="42" xfId="7" applyFont="1" applyBorder="1" applyAlignment="1">
      <alignment horizontal="center" vertical="center"/>
    </xf>
    <xf numFmtId="0" fontId="15" fillId="0" borderId="67" xfId="7" applyFont="1" applyBorder="1" applyAlignment="1">
      <alignment horizontal="center" vertical="center"/>
    </xf>
    <xf numFmtId="0" fontId="15" fillId="0" borderId="60" xfId="7" applyFont="1" applyBorder="1" applyAlignment="1">
      <alignment horizontal="center" vertical="center"/>
    </xf>
    <xf numFmtId="0" fontId="15" fillId="0" borderId="66" xfId="7" applyFont="1" applyBorder="1" applyAlignment="1">
      <alignment horizontal="center" vertical="center"/>
    </xf>
    <xf numFmtId="0" fontId="15" fillId="0" borderId="55" xfId="7" applyFont="1" applyBorder="1" applyAlignment="1">
      <alignment horizontal="center" vertical="center"/>
    </xf>
    <xf numFmtId="0" fontId="15" fillId="0" borderId="65" xfId="7" applyFont="1" applyBorder="1" applyAlignment="1">
      <alignment horizontal="center" vertical="center"/>
    </xf>
    <xf numFmtId="0" fontId="15" fillId="0" borderId="48" xfId="7" applyFont="1" applyBorder="1" applyAlignment="1">
      <alignment horizontal="center" vertical="center"/>
    </xf>
    <xf numFmtId="0" fontId="15" fillId="0" borderId="59" xfId="7" applyFont="1" applyFill="1" applyBorder="1" applyAlignment="1">
      <alignment horizontal="center" vertical="center" shrinkToFit="1"/>
    </xf>
    <xf numFmtId="0" fontId="15" fillId="0" borderId="50" xfId="7" applyFont="1" applyFill="1" applyBorder="1" applyAlignment="1">
      <alignment horizontal="center" vertical="center" shrinkToFit="1"/>
    </xf>
    <xf numFmtId="0" fontId="15" fillId="0" borderId="58" xfId="7" applyFont="1" applyBorder="1" applyAlignment="1">
      <alignment horizontal="center" vertical="center"/>
    </xf>
    <xf numFmtId="0" fontId="15" fillId="0" borderId="57" xfId="7" applyFont="1" applyBorder="1" applyAlignment="1">
      <alignment horizontal="center" vertical="center"/>
    </xf>
    <xf numFmtId="0" fontId="15" fillId="0" borderId="56" xfId="7" applyFont="1" applyBorder="1" applyAlignment="1">
      <alignment horizontal="center" vertical="center"/>
    </xf>
    <xf numFmtId="0" fontId="21" fillId="0" borderId="53" xfId="7" applyFont="1" applyBorder="1" applyAlignment="1">
      <alignment horizontal="center" vertical="center" wrapText="1"/>
    </xf>
    <xf numFmtId="0" fontId="21" fillId="0" borderId="54" xfId="7" applyFont="1" applyBorder="1" applyAlignment="1">
      <alignment horizontal="center" vertical="center" wrapText="1"/>
    </xf>
    <xf numFmtId="0" fontId="21" fillId="0" borderId="41" xfId="7" applyFont="1" applyBorder="1" applyAlignment="1">
      <alignment horizontal="center" vertical="center" wrapText="1"/>
    </xf>
    <xf numFmtId="0" fontId="21" fillId="0" borderId="51" xfId="7" applyFont="1" applyBorder="1" applyAlignment="1">
      <alignment horizontal="center" vertical="center" wrapText="1"/>
    </xf>
    <xf numFmtId="0" fontId="21" fillId="0" borderId="38" xfId="7" applyFont="1" applyBorder="1" applyAlignment="1">
      <alignment horizontal="center" vertical="center" wrapText="1"/>
    </xf>
    <xf numFmtId="0" fontId="21" fillId="0" borderId="46" xfId="7" applyFont="1" applyBorder="1" applyAlignment="1">
      <alignment horizontal="center" vertical="center" wrapText="1"/>
    </xf>
    <xf numFmtId="0" fontId="21" fillId="0" borderId="56" xfId="7" applyFont="1" applyBorder="1" applyAlignment="1">
      <alignment horizontal="center" vertical="center" wrapText="1"/>
    </xf>
    <xf numFmtId="0" fontId="21" fillId="0" borderId="52" xfId="7" applyFont="1" applyBorder="1" applyAlignment="1">
      <alignment horizontal="center" vertical="center" wrapText="1"/>
    </xf>
    <xf numFmtId="38" fontId="19" fillId="4" borderId="62" xfId="8" applyFont="1" applyFill="1" applyBorder="1" applyAlignment="1">
      <alignment horizontal="center" vertical="center"/>
    </xf>
    <xf numFmtId="38" fontId="19" fillId="4" borderId="38" xfId="8" applyFont="1" applyFill="1" applyBorder="1" applyAlignment="1">
      <alignment horizontal="center" vertical="center"/>
    </xf>
    <xf numFmtId="38" fontId="19" fillId="0" borderId="63" xfId="8" applyFont="1" applyBorder="1" applyAlignment="1">
      <alignment horizontal="center" vertical="center"/>
    </xf>
    <xf numFmtId="38" fontId="19" fillId="0" borderId="37" xfId="8" applyFont="1" applyBorder="1" applyAlignment="1">
      <alignment horizontal="center" vertical="center"/>
    </xf>
    <xf numFmtId="38" fontId="19" fillId="4" borderId="63" xfId="8" applyFont="1" applyFill="1" applyBorder="1" applyAlignment="1">
      <alignment horizontal="center" vertical="center"/>
    </xf>
    <xf numFmtId="38" fontId="19" fillId="4" borderId="37" xfId="8" applyFont="1" applyFill="1" applyBorder="1" applyAlignment="1">
      <alignment horizontal="center" vertical="center"/>
    </xf>
    <xf numFmtId="38" fontId="19" fillId="0" borderId="41" xfId="8" applyFont="1" applyBorder="1" applyAlignment="1">
      <alignment horizontal="center" vertical="center"/>
    </xf>
    <xf numFmtId="177" fontId="15" fillId="0" borderId="60" xfId="7" applyNumberFormat="1" applyFont="1" applyBorder="1" applyAlignment="1">
      <alignment horizontal="center" vertical="center"/>
    </xf>
    <xf numFmtId="177" fontId="15" fillId="0" borderId="61" xfId="7" applyNumberFormat="1" applyFont="1" applyBorder="1" applyAlignment="1">
      <alignment horizontal="center" vertical="center"/>
    </xf>
    <xf numFmtId="38" fontId="19" fillId="0" borderId="41" xfId="8" applyFont="1" applyFill="1" applyBorder="1" applyAlignment="1">
      <alignment horizontal="center" vertical="center"/>
    </xf>
    <xf numFmtId="38" fontId="19" fillId="0" borderId="40" xfId="8" applyFont="1" applyFill="1" applyBorder="1" applyAlignment="1">
      <alignment horizontal="center" vertical="center"/>
    </xf>
    <xf numFmtId="38" fontId="19" fillId="4" borderId="53" xfId="8" applyFont="1" applyFill="1" applyBorder="1" applyAlignment="1">
      <alignment horizontal="center" vertical="center"/>
    </xf>
    <xf numFmtId="38" fontId="19" fillId="4" borderId="41" xfId="8" applyFont="1" applyFill="1" applyBorder="1" applyAlignment="1">
      <alignment horizontal="center" vertical="center"/>
    </xf>
    <xf numFmtId="38" fontId="19" fillId="4" borderId="40" xfId="8" applyFont="1" applyFill="1" applyBorder="1" applyAlignment="1">
      <alignment horizontal="center" vertical="center"/>
    </xf>
    <xf numFmtId="38" fontId="19" fillId="0" borderId="34" xfId="8" applyFont="1" applyFill="1" applyBorder="1" applyAlignment="1">
      <alignment horizontal="center" vertical="center"/>
    </xf>
    <xf numFmtId="0" fontId="19" fillId="0" borderId="41" xfId="8" applyNumberFormat="1" applyFont="1" applyFill="1" applyBorder="1" applyAlignment="1">
      <alignment horizontal="center" vertical="center" wrapText="1" shrinkToFit="1"/>
    </xf>
    <xf numFmtId="0" fontId="19" fillId="0" borderId="40" xfId="8" applyNumberFormat="1" applyFont="1" applyFill="1" applyBorder="1" applyAlignment="1">
      <alignment horizontal="center" vertical="center" wrapText="1" shrinkToFit="1"/>
    </xf>
    <xf numFmtId="0" fontId="15" fillId="0" borderId="41" xfId="7" applyFont="1" applyBorder="1" applyAlignment="1">
      <alignment horizontal="center" vertical="center" wrapText="1"/>
    </xf>
    <xf numFmtId="0" fontId="15" fillId="0" borderId="51" xfId="7" applyFont="1" applyBorder="1" applyAlignment="1">
      <alignment horizontal="center" vertical="center" wrapText="1"/>
    </xf>
    <xf numFmtId="0" fontId="15" fillId="0" borderId="44" xfId="7" applyFont="1" applyBorder="1" applyAlignment="1">
      <alignment horizontal="center" vertical="center" wrapText="1"/>
    </xf>
    <xf numFmtId="0" fontId="15" fillId="0" borderId="0" xfId="7" applyFont="1" applyBorder="1" applyAlignment="1">
      <alignment horizontal="center" vertical="center"/>
    </xf>
    <xf numFmtId="0" fontId="15" fillId="0" borderId="49" xfId="7" applyFont="1" applyBorder="1" applyAlignment="1">
      <alignment horizontal="center" vertical="center"/>
    </xf>
    <xf numFmtId="177" fontId="15" fillId="0" borderId="39" xfId="7" applyNumberFormat="1" applyFont="1" applyBorder="1" applyAlignment="1">
      <alignment horizontal="center" vertical="center"/>
    </xf>
    <xf numFmtId="0" fontId="13" fillId="0" borderId="34" xfId="7" applyFont="1" applyBorder="1" applyAlignment="1">
      <alignment horizontal="center" vertical="center" wrapText="1"/>
    </xf>
    <xf numFmtId="0" fontId="13" fillId="0" borderId="34" xfId="7" applyFont="1" applyBorder="1" applyAlignment="1">
      <alignment horizontal="center" vertical="center"/>
    </xf>
    <xf numFmtId="0" fontId="13" fillId="0" borderId="42" xfId="7" applyFont="1" applyBorder="1" applyAlignment="1">
      <alignment horizontal="center" vertical="center"/>
    </xf>
    <xf numFmtId="0" fontId="13" fillId="0" borderId="67" xfId="7" applyFont="1" applyBorder="1" applyAlignment="1">
      <alignment horizontal="center" vertical="center"/>
    </xf>
    <xf numFmtId="0" fontId="13" fillId="0" borderId="56" xfId="7" applyFont="1" applyBorder="1" applyAlignment="1">
      <alignment horizontal="center" vertical="center"/>
    </xf>
    <xf numFmtId="0" fontId="13" fillId="0" borderId="66" xfId="7" applyFont="1" applyBorder="1" applyAlignment="1">
      <alignment horizontal="center" vertical="center"/>
    </xf>
    <xf numFmtId="0" fontId="13" fillId="0" borderId="52" xfId="7" applyFont="1" applyBorder="1" applyAlignment="1">
      <alignment horizontal="center" vertical="center"/>
    </xf>
    <xf numFmtId="0" fontId="13" fillId="0" borderId="65" xfId="7" applyFont="1" applyBorder="1" applyAlignment="1">
      <alignment horizontal="center" vertical="center"/>
    </xf>
    <xf numFmtId="0" fontId="13" fillId="0" borderId="45" xfId="7" applyFont="1" applyBorder="1" applyAlignment="1">
      <alignment horizontal="center" vertical="center"/>
    </xf>
    <xf numFmtId="0" fontId="13" fillId="0" borderId="95" xfId="7" applyFont="1" applyBorder="1" applyAlignment="1">
      <alignment horizontal="center" vertical="center"/>
    </xf>
    <xf numFmtId="0" fontId="13" fillId="0" borderId="93" xfId="7" applyFont="1" applyBorder="1" applyAlignment="1">
      <alignment horizontal="center" vertical="center"/>
    </xf>
    <xf numFmtId="0" fontId="13" fillId="0" borderId="91" xfId="7" applyFont="1" applyBorder="1" applyAlignment="1">
      <alignment horizontal="center" vertical="center"/>
    </xf>
    <xf numFmtId="0" fontId="13" fillId="0" borderId="94" xfId="7" applyFont="1" applyBorder="1" applyAlignment="1">
      <alignment horizontal="center" vertical="center"/>
    </xf>
    <xf numFmtId="0" fontId="13" fillId="0" borderId="38" xfId="7" applyFont="1" applyBorder="1" applyAlignment="1">
      <alignment horizontal="center" vertical="center"/>
    </xf>
    <xf numFmtId="0" fontId="13" fillId="0" borderId="53" xfId="7" applyFont="1" applyBorder="1" applyAlignment="1">
      <alignment horizontal="center" vertical="center"/>
    </xf>
    <xf numFmtId="0" fontId="13" fillId="0" borderId="47" xfId="7" applyFont="1" applyBorder="1" applyAlignment="1">
      <alignment horizontal="center" vertical="center"/>
    </xf>
    <xf numFmtId="0" fontId="13" fillId="0" borderId="92" xfId="7" applyFont="1" applyFill="1" applyBorder="1" applyAlignment="1">
      <alignment horizontal="center" vertical="center" wrapText="1"/>
    </xf>
    <xf numFmtId="0" fontId="13" fillId="0" borderId="90" xfId="7" applyFont="1" applyFill="1" applyBorder="1" applyAlignment="1">
      <alignment horizontal="center" vertical="center" wrapText="1"/>
    </xf>
    <xf numFmtId="0" fontId="13" fillId="0" borderId="53" xfId="7" applyFont="1" applyFill="1" applyBorder="1" applyAlignment="1">
      <alignment horizontal="center" vertical="center"/>
    </xf>
    <xf numFmtId="0" fontId="13" fillId="0" borderId="47" xfId="7" applyFont="1" applyFill="1" applyBorder="1" applyAlignment="1">
      <alignment horizontal="center" vertical="center"/>
    </xf>
    <xf numFmtId="38" fontId="13" fillId="0" borderId="88" xfId="8" applyFont="1" applyBorder="1" applyAlignment="1">
      <alignment horizontal="center" vertical="center"/>
    </xf>
    <xf numFmtId="177" fontId="13" fillId="0" borderId="85" xfId="7" applyNumberFormat="1" applyFont="1" applyFill="1" applyBorder="1" applyAlignment="1">
      <alignment horizontal="center" vertical="center"/>
    </xf>
    <xf numFmtId="177" fontId="13" fillId="0" borderId="84" xfId="7" applyNumberFormat="1" applyFont="1" applyFill="1" applyBorder="1" applyAlignment="1">
      <alignment horizontal="center" vertical="center"/>
    </xf>
    <xf numFmtId="0" fontId="13" fillId="0" borderId="75" xfId="7" applyFont="1" applyFill="1" applyBorder="1" applyAlignment="1">
      <alignment horizontal="center" vertical="center"/>
    </xf>
    <xf numFmtId="38" fontId="13" fillId="0" borderId="72" xfId="17" applyFont="1" applyBorder="1" applyAlignment="1">
      <alignment vertical="center"/>
    </xf>
    <xf numFmtId="38" fontId="13" fillId="0" borderId="44" xfId="17" applyFont="1" applyBorder="1" applyAlignment="1">
      <alignment vertical="center"/>
    </xf>
    <xf numFmtId="38" fontId="13" fillId="0" borderId="72" xfId="8" applyFont="1" applyBorder="1" applyAlignment="1">
      <alignment horizontal="center" vertical="center"/>
    </xf>
    <xf numFmtId="38" fontId="13" fillId="0" borderId="51" xfId="8" applyFont="1" applyBorder="1" applyAlignment="1">
      <alignment horizontal="center" vertical="center"/>
    </xf>
    <xf numFmtId="177" fontId="13" fillId="0" borderId="84" xfId="7" applyNumberFormat="1" applyFont="1" applyBorder="1" applyAlignment="1">
      <alignment horizontal="center" vertical="center"/>
    </xf>
    <xf numFmtId="0" fontId="13" fillId="0" borderId="54" xfId="7" applyFont="1" applyFill="1" applyBorder="1" applyAlignment="1">
      <alignment horizontal="center" vertical="center"/>
    </xf>
    <xf numFmtId="38" fontId="13" fillId="0" borderId="51" xfId="17" applyFont="1" applyBorder="1" applyAlignment="1">
      <alignment vertical="center"/>
    </xf>
    <xf numFmtId="38" fontId="13" fillId="0" borderId="44" xfId="8" applyFont="1" applyBorder="1" applyAlignment="1">
      <alignment horizontal="center" vertical="center"/>
    </xf>
    <xf numFmtId="177" fontId="13" fillId="0" borderId="80" xfId="7" applyNumberFormat="1" applyFont="1" applyBorder="1" applyAlignment="1">
      <alignment horizontal="center" vertical="center"/>
    </xf>
    <xf numFmtId="177" fontId="13" fillId="0" borderId="79" xfId="7" applyNumberFormat="1" applyFont="1" applyBorder="1" applyAlignment="1">
      <alignment horizontal="center" vertical="center"/>
    </xf>
    <xf numFmtId="177" fontId="13" fillId="0" borderId="78" xfId="7" applyNumberFormat="1" applyFont="1" applyBorder="1" applyAlignment="1">
      <alignment horizontal="center" vertical="center"/>
    </xf>
    <xf numFmtId="177" fontId="13" fillId="0" borderId="65" xfId="7" applyNumberFormat="1" applyFont="1" applyBorder="1" applyAlignment="1">
      <alignment horizontal="center" vertical="center"/>
    </xf>
    <xf numFmtId="177" fontId="13" fillId="0" borderId="49" xfId="7" applyNumberFormat="1" applyFont="1" applyBorder="1" applyAlignment="1">
      <alignment horizontal="center" vertical="center"/>
    </xf>
    <xf numFmtId="177" fontId="13" fillId="0" borderId="45" xfId="7" applyNumberFormat="1" applyFont="1" applyBorder="1" applyAlignment="1">
      <alignment horizontal="center" vertical="center"/>
    </xf>
    <xf numFmtId="0" fontId="13" fillId="0" borderId="75" xfId="7" applyFont="1" applyBorder="1" applyAlignment="1">
      <alignment horizontal="center" vertical="center"/>
    </xf>
    <xf numFmtId="0" fontId="29" fillId="0" borderId="143" xfId="10" applyFont="1" applyFill="1" applyBorder="1" applyAlignment="1">
      <alignment horizontal="center" vertical="center" shrinkToFit="1"/>
    </xf>
    <xf numFmtId="0" fontId="29" fillId="0" borderId="132" xfId="10" applyFont="1" applyFill="1" applyBorder="1" applyAlignment="1">
      <alignment horizontal="center" vertical="center" shrinkToFit="1"/>
    </xf>
    <xf numFmtId="0" fontId="29" fillId="0" borderId="128" xfId="10" applyFont="1" applyFill="1" applyBorder="1" applyAlignment="1">
      <alignment horizontal="center" vertical="center" shrinkToFit="1"/>
    </xf>
    <xf numFmtId="0" fontId="29" fillId="0" borderId="142" xfId="10" applyFont="1" applyFill="1" applyBorder="1" applyAlignment="1">
      <alignment horizontal="center" vertical="center" shrinkToFit="1"/>
    </xf>
    <xf numFmtId="0" fontId="29" fillId="0" borderId="122" xfId="10" applyFont="1" applyFill="1" applyBorder="1" applyAlignment="1">
      <alignment horizontal="center" vertical="center" shrinkToFit="1"/>
    </xf>
    <xf numFmtId="0" fontId="29" fillId="0" borderId="130" xfId="10" applyFont="1" applyFill="1" applyBorder="1" applyAlignment="1">
      <alignment horizontal="center" vertical="center" shrinkToFit="1"/>
    </xf>
    <xf numFmtId="0" fontId="29" fillId="0" borderId="138" xfId="10" applyFont="1" applyFill="1" applyBorder="1" applyAlignment="1">
      <alignment horizontal="center" vertical="center" shrinkToFit="1"/>
    </xf>
    <xf numFmtId="0" fontId="29" fillId="0" borderId="139" xfId="10" applyFont="1" applyFill="1" applyBorder="1" applyAlignment="1">
      <alignment horizontal="center" vertical="center" shrinkToFit="1"/>
    </xf>
    <xf numFmtId="0" fontId="29" fillId="0" borderId="56" xfId="10" applyFont="1" applyFill="1" applyBorder="1" applyAlignment="1">
      <alignment horizontal="center" vertical="center" shrinkToFit="1"/>
    </xf>
    <xf numFmtId="0" fontId="29" fillId="0" borderId="124" xfId="10" applyFont="1" applyFill="1" applyBorder="1" applyAlignment="1">
      <alignment horizontal="center" vertical="center" shrinkToFit="1"/>
    </xf>
    <xf numFmtId="0" fontId="29" fillId="0" borderId="123" xfId="10" applyFont="1" applyFill="1" applyBorder="1" applyAlignment="1">
      <alignment horizontal="center" vertical="center" shrinkToFit="1"/>
    </xf>
    <xf numFmtId="0" fontId="29" fillId="0" borderId="125" xfId="10" applyFont="1" applyFill="1" applyBorder="1" applyAlignment="1">
      <alignment horizontal="center" vertical="center" shrinkToFit="1"/>
    </xf>
    <xf numFmtId="0" fontId="28" fillId="4" borderId="50" xfId="10" applyFont="1" applyFill="1" applyBorder="1" applyAlignment="1">
      <alignment horizontal="left" vertical="center"/>
    </xf>
    <xf numFmtId="0" fontId="28" fillId="4" borderId="37" xfId="10" applyFont="1" applyFill="1" applyBorder="1" applyAlignment="1">
      <alignment horizontal="left" vertical="center"/>
    </xf>
    <xf numFmtId="0" fontId="26" fillId="4" borderId="11" xfId="10" applyFont="1" applyFill="1" applyBorder="1" applyAlignment="1" applyProtection="1">
      <alignment horizontal="center" vertical="center"/>
      <protection locked="0"/>
    </xf>
    <xf numFmtId="0" fontId="26" fillId="4" borderId="12" xfId="10" applyFont="1" applyFill="1" applyBorder="1" applyAlignment="1" applyProtection="1">
      <alignment horizontal="center" vertical="center"/>
      <protection locked="0"/>
    </xf>
    <xf numFmtId="0" fontId="28" fillId="0" borderId="259" xfId="10" applyFont="1" applyFill="1" applyBorder="1" applyAlignment="1">
      <alignment horizontal="center" vertical="center" wrapText="1"/>
    </xf>
    <xf numFmtId="0" fontId="28" fillId="0" borderId="135" xfId="10" applyFont="1" applyFill="1" applyBorder="1" applyAlignment="1">
      <alignment horizontal="center" vertical="center" wrapText="1"/>
    </xf>
    <xf numFmtId="0" fontId="28" fillId="0" borderId="147" xfId="10" applyFont="1" applyFill="1" applyBorder="1" applyAlignment="1">
      <alignment horizontal="center" vertical="center" wrapText="1" shrinkToFit="1"/>
    </xf>
    <xf numFmtId="0" fontId="28" fillId="0" borderId="51" xfId="10" applyFont="1" applyFill="1" applyBorder="1" applyAlignment="1">
      <alignment horizontal="center" vertical="center" shrinkToFit="1"/>
    </xf>
    <xf numFmtId="0" fontId="29" fillId="0" borderId="146" xfId="10" applyFont="1" applyFill="1" applyBorder="1" applyAlignment="1">
      <alignment horizontal="center" vertical="center" shrinkToFit="1"/>
    </xf>
    <xf numFmtId="0" fontId="29" fillId="0" borderId="145" xfId="10" applyFont="1" applyFill="1" applyBorder="1" applyAlignment="1">
      <alignment horizontal="center" vertical="center" shrinkToFit="1"/>
    </xf>
    <xf numFmtId="0" fontId="29" fillId="0" borderId="144" xfId="10" applyFont="1" applyFill="1" applyBorder="1" applyAlignment="1">
      <alignment horizontal="center" vertical="center" shrinkToFit="1"/>
    </xf>
    <xf numFmtId="0" fontId="28" fillId="0" borderId="243" xfId="10" applyFont="1" applyFill="1" applyBorder="1" applyAlignment="1">
      <alignment horizontal="left" vertical="center" wrapText="1" shrinkToFit="1"/>
    </xf>
    <xf numFmtId="0" fontId="28" fillId="0" borderId="137" xfId="10" applyFont="1" applyFill="1" applyBorder="1" applyAlignment="1">
      <alignment horizontal="left" vertical="center" shrinkToFit="1"/>
    </xf>
    <xf numFmtId="0" fontId="28" fillId="0" borderId="235" xfId="10" applyFont="1" applyFill="1" applyBorder="1" applyAlignment="1">
      <alignment horizontal="left" vertical="center" shrinkToFit="1"/>
    </xf>
    <xf numFmtId="0" fontId="30" fillId="0" borderId="180" xfId="10" applyFont="1" applyFill="1" applyBorder="1" applyAlignment="1">
      <alignment horizontal="right" vertical="center" shrinkToFit="1"/>
    </xf>
    <xf numFmtId="0" fontId="30" fillId="0" borderId="179" xfId="10" applyFont="1" applyFill="1" applyBorder="1" applyAlignment="1">
      <alignment horizontal="right" vertical="center" shrinkToFit="1"/>
    </xf>
    <xf numFmtId="0" fontId="30" fillId="0" borderId="186" xfId="10" applyFont="1" applyFill="1" applyBorder="1" applyAlignment="1">
      <alignment horizontal="right" vertical="center" shrinkToFit="1"/>
    </xf>
    <xf numFmtId="179" fontId="28" fillId="0" borderId="185" xfId="10" applyNumberFormat="1" applyFont="1" applyFill="1" applyBorder="1" applyAlignment="1">
      <alignment vertical="center" shrinkToFit="1"/>
    </xf>
    <xf numFmtId="179" fontId="28" fillId="0" borderId="183" xfId="10" applyNumberFormat="1" applyFont="1" applyFill="1" applyBorder="1" applyAlignment="1">
      <alignment vertical="center" shrinkToFit="1"/>
    </xf>
    <xf numFmtId="179" fontId="29" fillId="0" borderId="185" xfId="10" applyNumberFormat="1" applyFont="1" applyFill="1" applyBorder="1" applyAlignment="1">
      <alignment vertical="center" shrinkToFit="1"/>
    </xf>
    <xf numFmtId="179" fontId="29" fillId="0" borderId="186" xfId="10" applyNumberFormat="1" applyFont="1" applyFill="1" applyBorder="1" applyAlignment="1">
      <alignment vertical="center" shrinkToFit="1"/>
    </xf>
    <xf numFmtId="179" fontId="28" fillId="4" borderId="21" xfId="10" applyNumberFormat="1" applyFont="1" applyFill="1" applyBorder="1" applyAlignment="1" applyProtection="1">
      <alignment vertical="center" shrinkToFit="1"/>
      <protection locked="0"/>
    </xf>
    <xf numFmtId="179" fontId="28" fillId="4" borderId="9" xfId="10" applyNumberFormat="1" applyFont="1" applyFill="1" applyBorder="1" applyAlignment="1" applyProtection="1">
      <alignment vertical="center" shrinkToFit="1"/>
      <protection locked="0"/>
    </xf>
    <xf numFmtId="179" fontId="28" fillId="0" borderId="21" xfId="10" applyNumberFormat="1" applyFont="1" applyFill="1" applyBorder="1" applyAlignment="1">
      <alignment vertical="center" shrinkToFit="1"/>
    </xf>
    <xf numFmtId="179" fontId="28" fillId="0" borderId="82" xfId="10" applyNumberFormat="1" applyFont="1" applyFill="1" applyBorder="1" applyAlignment="1">
      <alignment vertical="center" shrinkToFit="1"/>
    </xf>
    <xf numFmtId="0" fontId="28" fillId="0" borderId="148" xfId="10" applyFont="1" applyFill="1" applyBorder="1" applyAlignment="1">
      <alignment horizontal="center" vertical="center" shrinkToFit="1"/>
    </xf>
    <xf numFmtId="0" fontId="28" fillId="0" borderId="137" xfId="10" applyFont="1" applyFill="1" applyBorder="1" applyAlignment="1">
      <alignment horizontal="center" vertical="center" shrinkToFit="1"/>
    </xf>
    <xf numFmtId="0" fontId="28" fillId="0" borderId="147" xfId="10" applyFont="1" applyFill="1" applyBorder="1" applyAlignment="1">
      <alignment horizontal="center" vertical="center" shrinkToFit="1"/>
    </xf>
    <xf numFmtId="179" fontId="28" fillId="0" borderId="109" xfId="10" applyNumberFormat="1" applyFont="1" applyFill="1" applyBorder="1" applyAlignment="1">
      <alignment vertical="center" shrinkToFit="1"/>
    </xf>
    <xf numFmtId="179" fontId="28" fillId="0" borderId="113" xfId="10" applyNumberFormat="1" applyFont="1" applyFill="1" applyBorder="1" applyAlignment="1">
      <alignment vertical="center" shrinkToFit="1"/>
    </xf>
    <xf numFmtId="179" fontId="29" fillId="0" borderId="109" xfId="10" applyNumberFormat="1" applyFont="1" applyFill="1" applyBorder="1" applyAlignment="1">
      <alignment vertical="center" shrinkToFit="1"/>
    </xf>
    <xf numFmtId="179" fontId="29" fillId="0" borderId="129" xfId="10" applyNumberFormat="1" applyFont="1" applyFill="1" applyBorder="1" applyAlignment="1">
      <alignment vertical="center" shrinkToFit="1"/>
    </xf>
    <xf numFmtId="0" fontId="34" fillId="0" borderId="34" xfId="10" applyFont="1" applyBorder="1" applyAlignment="1">
      <alignment horizontal="left" vertical="center"/>
    </xf>
    <xf numFmtId="0" fontId="28" fillId="0" borderId="223" xfId="10" applyFont="1" applyFill="1" applyBorder="1" applyAlignment="1">
      <alignment horizontal="left" vertical="center" wrapText="1" shrinkToFit="1"/>
    </xf>
    <xf numFmtId="0" fontId="28" fillId="0" borderId="223" xfId="10" applyFont="1" applyFill="1" applyBorder="1" applyAlignment="1">
      <alignment horizontal="left" vertical="center" shrinkToFit="1"/>
    </xf>
    <xf numFmtId="0" fontId="28" fillId="0" borderId="243" xfId="10" applyFont="1" applyFill="1" applyBorder="1" applyAlignment="1">
      <alignment horizontal="left" vertical="center" shrinkToFit="1"/>
    </xf>
    <xf numFmtId="0" fontId="34" fillId="0" borderId="34" xfId="10" applyFont="1" applyBorder="1" applyAlignment="1">
      <alignment horizontal="center" vertical="center"/>
    </xf>
    <xf numFmtId="0" fontId="34" fillId="0" borderId="34" xfId="10" applyFont="1" applyFill="1" applyBorder="1" applyAlignment="1" applyProtection="1">
      <alignment horizontal="left" vertical="center"/>
      <protection locked="0"/>
    </xf>
    <xf numFmtId="0" fontId="34" fillId="0" borderId="34" xfId="10" applyFont="1" applyBorder="1" applyAlignment="1" applyProtection="1">
      <alignment horizontal="left" vertical="center" wrapText="1"/>
      <protection locked="0"/>
    </xf>
    <xf numFmtId="0" fontId="34" fillId="0" borderId="34" xfId="10" applyFont="1" applyBorder="1" applyAlignment="1" applyProtection="1">
      <alignment horizontal="left" vertical="center"/>
      <protection locked="0"/>
    </xf>
    <xf numFmtId="0" fontId="28" fillId="0" borderId="34" xfId="10" applyFont="1" applyFill="1" applyBorder="1" applyAlignment="1">
      <alignment horizontal="center" vertical="center"/>
    </xf>
    <xf numFmtId="0" fontId="26" fillId="0" borderId="35" xfId="10" applyFont="1" applyFill="1" applyBorder="1" applyAlignment="1">
      <alignment horizontal="left" vertical="center" indent="1"/>
    </xf>
    <xf numFmtId="0" fontId="26" fillId="0" borderId="50" xfId="10" applyFont="1" applyFill="1" applyBorder="1" applyAlignment="1">
      <alignment horizontal="left" vertical="center" indent="1"/>
    </xf>
    <xf numFmtId="0" fontId="26" fillId="0" borderId="37" xfId="10" applyFont="1" applyFill="1" applyBorder="1" applyAlignment="1">
      <alignment horizontal="left" vertical="center" indent="1"/>
    </xf>
    <xf numFmtId="0" fontId="26" fillId="0" borderId="34" xfId="10" applyFont="1" applyFill="1" applyBorder="1" applyAlignment="1">
      <alignment horizontal="center" vertical="center"/>
    </xf>
    <xf numFmtId="0" fontId="28" fillId="0" borderId="187" xfId="10" applyFont="1" applyFill="1" applyBorder="1" applyAlignment="1">
      <alignment horizontal="center" vertical="center"/>
    </xf>
    <xf numFmtId="0" fontId="28" fillId="0" borderId="155" xfId="10" applyFont="1" applyFill="1" applyBorder="1" applyAlignment="1">
      <alignment horizontal="center" vertical="center"/>
    </xf>
    <xf numFmtId="0" fontId="28" fillId="0" borderId="173" xfId="10" applyFont="1" applyFill="1" applyBorder="1" applyAlignment="1">
      <alignment horizontal="center" vertical="center"/>
    </xf>
    <xf numFmtId="0" fontId="28" fillId="0" borderId="150" xfId="10" applyFont="1" applyFill="1" applyBorder="1" applyAlignment="1">
      <alignment horizontal="center" vertical="center"/>
    </xf>
    <xf numFmtId="0" fontId="28" fillId="0" borderId="31" xfId="10" applyFont="1" applyFill="1" applyBorder="1" applyAlignment="1">
      <alignment horizontal="center" vertical="center"/>
    </xf>
    <xf numFmtId="0" fontId="28" fillId="0" borderId="153" xfId="10" applyFont="1" applyFill="1" applyBorder="1" applyAlignment="1">
      <alignment horizontal="center" vertical="center"/>
    </xf>
    <xf numFmtId="0" fontId="28" fillId="0" borderId="208" xfId="10" applyFont="1" applyFill="1" applyBorder="1" applyAlignment="1">
      <alignment horizontal="center" vertical="center"/>
    </xf>
    <xf numFmtId="0" fontId="28" fillId="0" borderId="146" xfId="10" applyFont="1" applyFill="1" applyBorder="1" applyAlignment="1">
      <alignment horizontal="center" vertical="center"/>
    </xf>
    <xf numFmtId="0" fontId="28" fillId="0" borderId="145" xfId="10" applyFont="1" applyFill="1" applyBorder="1" applyAlignment="1">
      <alignment horizontal="center" vertical="center"/>
    </xf>
    <xf numFmtId="0" fontId="28" fillId="0" borderId="144" xfId="10" applyFont="1" applyFill="1" applyBorder="1" applyAlignment="1">
      <alignment horizontal="center" vertical="center"/>
    </xf>
    <xf numFmtId="0" fontId="28" fillId="0" borderId="172" xfId="10" applyFont="1" applyFill="1" applyBorder="1" applyAlignment="1">
      <alignment horizontal="center" vertical="center"/>
    </xf>
    <xf numFmtId="0" fontId="28" fillId="0" borderId="152" xfId="10" applyFont="1" applyFill="1" applyBorder="1" applyAlignment="1">
      <alignment horizontal="center" vertical="center"/>
    </xf>
    <xf numFmtId="0" fontId="28" fillId="0" borderId="25" xfId="10" applyFont="1" applyFill="1" applyBorder="1" applyAlignment="1">
      <alignment vertical="center"/>
    </xf>
    <xf numFmtId="0" fontId="28" fillId="0" borderId="0" xfId="10" applyFont="1" applyFill="1" applyBorder="1" applyAlignment="1">
      <alignment vertical="center"/>
    </xf>
    <xf numFmtId="0" fontId="28" fillId="0" borderId="52" xfId="10" applyFont="1" applyFill="1" applyBorder="1" applyAlignment="1">
      <alignment vertical="center"/>
    </xf>
    <xf numFmtId="0" fontId="28" fillId="0" borderId="167" xfId="10" applyFont="1" applyFill="1" applyBorder="1" applyAlignment="1">
      <alignment vertical="center"/>
    </xf>
    <xf numFmtId="0" fontId="28" fillId="0" borderId="166" xfId="10" applyFont="1" applyFill="1" applyBorder="1" applyAlignment="1">
      <alignment vertical="center"/>
    </xf>
    <xf numFmtId="0" fontId="28" fillId="0" borderId="63" xfId="10" applyFont="1" applyFill="1" applyBorder="1" applyAlignment="1">
      <alignment vertical="center"/>
    </xf>
    <xf numFmtId="0" fontId="28" fillId="0" borderId="162" xfId="10" applyFont="1" applyFill="1" applyBorder="1" applyAlignment="1">
      <alignment horizontal="left" vertical="center"/>
    </xf>
    <xf numFmtId="0" fontId="28" fillId="0" borderId="136" xfId="10" applyFont="1" applyFill="1" applyBorder="1" applyAlignment="1">
      <alignment horizontal="left" vertical="center"/>
    </xf>
    <xf numFmtId="178" fontId="28" fillId="0" borderId="162" xfId="10" applyNumberFormat="1" applyFont="1" applyFill="1" applyBorder="1" applyAlignment="1">
      <alignment horizontal="right" vertical="center"/>
    </xf>
    <xf numFmtId="178" fontId="28" fillId="0" borderId="23" xfId="10" applyNumberFormat="1" applyFont="1" applyFill="1" applyBorder="1" applyAlignment="1">
      <alignment horizontal="right" vertical="center"/>
    </xf>
    <xf numFmtId="178" fontId="28" fillId="0" borderId="18" xfId="10" applyNumberFormat="1" applyFont="1" applyFill="1" applyBorder="1" applyAlignment="1">
      <alignment horizontal="right" vertical="center"/>
    </xf>
    <xf numFmtId="178" fontId="28" fillId="0" borderId="16" xfId="10" applyNumberFormat="1" applyFont="1" applyFill="1" applyBorder="1" applyAlignment="1">
      <alignment horizontal="right" vertical="center"/>
    </xf>
    <xf numFmtId="178" fontId="28" fillId="0" borderId="111" xfId="10" applyNumberFormat="1" applyFont="1" applyFill="1" applyBorder="1" applyAlignment="1">
      <alignment horizontal="right" vertical="center"/>
    </xf>
    <xf numFmtId="178" fontId="28" fillId="0" borderId="110" xfId="10" applyNumberFormat="1" applyFont="1" applyFill="1" applyBorder="1" applyAlignment="1">
      <alignment horizontal="right" vertical="center"/>
    </xf>
    <xf numFmtId="178" fontId="28" fillId="0" borderId="112" xfId="10" applyNumberFormat="1" applyFont="1" applyFill="1" applyBorder="1" applyAlignment="1">
      <alignment horizontal="right" vertical="center"/>
    </xf>
    <xf numFmtId="0" fontId="28" fillId="0" borderId="111" xfId="10" applyFont="1" applyFill="1" applyBorder="1" applyAlignment="1">
      <alignment horizontal="right" vertical="center"/>
    </xf>
    <xf numFmtId="0" fontId="28" fillId="0" borderId="110" xfId="10" applyFont="1" applyFill="1" applyBorder="1" applyAlignment="1">
      <alignment horizontal="right" vertical="center"/>
    </xf>
    <xf numFmtId="0" fontId="28" fillId="0" borderId="112" xfId="10" applyFont="1" applyFill="1" applyBorder="1" applyAlignment="1">
      <alignment horizontal="right" vertical="center"/>
    </xf>
    <xf numFmtId="0" fontId="28" fillId="0" borderId="200" xfId="10" applyFont="1" applyFill="1" applyBorder="1" applyAlignment="1">
      <alignment horizontal="right" vertical="center"/>
    </xf>
    <xf numFmtId="0" fontId="28" fillId="0" borderId="6" xfId="10" applyFont="1" applyFill="1" applyBorder="1" applyAlignment="1">
      <alignment horizontal="right" vertical="center"/>
    </xf>
    <xf numFmtId="0" fontId="28" fillId="0" borderId="199" xfId="10" applyFont="1" applyFill="1" applyBorder="1" applyAlignment="1">
      <alignment horizontal="right" vertical="center"/>
    </xf>
    <xf numFmtId="178" fontId="28" fillId="0" borderId="21" xfId="10" applyNumberFormat="1" applyFont="1" applyFill="1" applyBorder="1" applyAlignment="1">
      <alignment horizontal="right" vertical="center"/>
    </xf>
    <xf numFmtId="178" fontId="28" fillId="0" borderId="82" xfId="10" applyNumberFormat="1" applyFont="1" applyFill="1" applyBorder="1" applyAlignment="1">
      <alignment horizontal="right" vertical="center"/>
    </xf>
    <xf numFmtId="178" fontId="28" fillId="0" borderId="162" xfId="10" applyNumberFormat="1" applyFont="1" applyFill="1" applyBorder="1" applyAlignment="1">
      <alignment horizontal="center" vertical="center"/>
    </xf>
    <xf numFmtId="178" fontId="28" fillId="0" borderId="23" xfId="10" applyNumberFormat="1" applyFont="1" applyFill="1" applyBorder="1" applyAlignment="1">
      <alignment horizontal="center" vertical="center"/>
    </xf>
    <xf numFmtId="0" fontId="29" fillId="0" borderId="172" xfId="10" applyFont="1" applyFill="1" applyBorder="1" applyAlignment="1">
      <alignment horizontal="center" vertical="center"/>
    </xf>
    <xf numFmtId="0" fontId="29" fillId="0" borderId="155" xfId="10" applyFont="1" applyFill="1" applyBorder="1" applyAlignment="1">
      <alignment horizontal="center" vertical="center"/>
    </xf>
    <xf numFmtId="0" fontId="29" fillId="0" borderId="171" xfId="10" applyFont="1" applyFill="1" applyBorder="1" applyAlignment="1">
      <alignment horizontal="center" vertical="center"/>
    </xf>
    <xf numFmtId="0" fontId="29" fillId="0" borderId="152" xfId="10" applyFont="1" applyFill="1" applyBorder="1" applyAlignment="1">
      <alignment horizontal="center" vertical="center"/>
    </xf>
    <xf numFmtId="0" fontId="29" fillId="0" borderId="31" xfId="10" applyFont="1" applyFill="1" applyBorder="1" applyAlignment="1">
      <alignment horizontal="center" vertical="center"/>
    </xf>
    <xf numFmtId="0" fontId="29" fillId="0" borderId="151" xfId="10" applyFont="1" applyFill="1" applyBorder="1" applyAlignment="1">
      <alignment horizontal="center" vertical="center"/>
    </xf>
    <xf numFmtId="0" fontId="28" fillId="0" borderId="99" xfId="10" applyFont="1" applyFill="1" applyBorder="1" applyAlignment="1">
      <alignment horizontal="center" vertical="center"/>
    </xf>
    <xf numFmtId="0" fontId="28" fillId="0" borderId="103" xfId="10" applyFont="1" applyFill="1" applyBorder="1" applyAlignment="1">
      <alignment horizontal="center" vertical="center"/>
    </xf>
    <xf numFmtId="0" fontId="28" fillId="0" borderId="205" xfId="10" applyFont="1" applyFill="1" applyBorder="1" applyAlignment="1">
      <alignment horizontal="center" vertical="center"/>
    </xf>
    <xf numFmtId="0" fontId="28" fillId="0" borderId="207" xfId="10" applyFont="1" applyFill="1" applyBorder="1" applyAlignment="1">
      <alignment horizontal="center" vertical="center"/>
    </xf>
    <xf numFmtId="178" fontId="28" fillId="0" borderId="134" xfId="10" applyNumberFormat="1" applyFont="1" applyFill="1" applyBorder="1" applyAlignment="1">
      <alignment vertical="center"/>
    </xf>
    <xf numFmtId="178" fontId="28" fillId="0" borderId="7" xfId="10" applyNumberFormat="1" applyFont="1" applyFill="1" applyBorder="1" applyAlignment="1">
      <alignment vertical="center"/>
    </xf>
    <xf numFmtId="178" fontId="28" fillId="0" borderId="110" xfId="10" applyNumberFormat="1" applyFont="1" applyFill="1" applyBorder="1" applyAlignment="1">
      <alignment vertical="center"/>
    </xf>
    <xf numFmtId="178" fontId="28" fillId="0" borderId="109" xfId="10" applyNumberFormat="1" applyFont="1" applyFill="1" applyBorder="1" applyAlignment="1">
      <alignment vertical="center"/>
    </xf>
    <xf numFmtId="0" fontId="30" fillId="0" borderId="180" xfId="10" applyFont="1" applyFill="1" applyBorder="1" applyAlignment="1">
      <alignment vertical="center" shrinkToFit="1"/>
    </xf>
    <xf numFmtId="0" fontId="30" fillId="0" borderId="179" xfId="10" applyFont="1" applyFill="1" applyBorder="1" applyAlignment="1">
      <alignment vertical="center" shrinkToFit="1"/>
    </xf>
    <xf numFmtId="0" fontId="30" fillId="0" borderId="178" xfId="10" applyFont="1" applyFill="1" applyBorder="1" applyAlignment="1">
      <alignment vertical="center" shrinkToFit="1"/>
    </xf>
    <xf numFmtId="178" fontId="28" fillId="0" borderId="120" xfId="10" applyNumberFormat="1" applyFont="1" applyFill="1" applyBorder="1" applyAlignment="1">
      <alignment horizontal="center" vertical="center"/>
    </xf>
    <xf numFmtId="178" fontId="28" fillId="0" borderId="10" xfId="10" applyNumberFormat="1" applyFont="1" applyFill="1" applyBorder="1" applyAlignment="1">
      <alignment horizontal="center" vertical="center"/>
    </xf>
    <xf numFmtId="178" fontId="28" fillId="0" borderId="82" xfId="10" applyNumberFormat="1" applyFont="1" applyFill="1" applyBorder="1" applyAlignment="1">
      <alignment horizontal="center" vertical="center"/>
    </xf>
    <xf numFmtId="178" fontId="28" fillId="0" borderId="120" xfId="10" applyNumberFormat="1" applyFont="1" applyFill="1" applyBorder="1" applyAlignment="1">
      <alignment horizontal="right" vertical="center"/>
    </xf>
    <xf numFmtId="178" fontId="28" fillId="0" borderId="9" xfId="10" applyNumberFormat="1" applyFont="1" applyFill="1" applyBorder="1" applyAlignment="1">
      <alignment horizontal="right" vertical="center"/>
    </xf>
    <xf numFmtId="178" fontId="28" fillId="0" borderId="10" xfId="10" applyNumberFormat="1" applyFont="1" applyFill="1" applyBorder="1" applyAlignment="1">
      <alignment horizontal="right" vertical="center"/>
    </xf>
    <xf numFmtId="178" fontId="28" fillId="0" borderId="185" xfId="10" applyNumberFormat="1" applyFont="1" applyFill="1" applyBorder="1" applyAlignment="1">
      <alignment horizontal="right" vertical="center"/>
    </xf>
    <xf numFmtId="178" fontId="28" fillId="0" borderId="186" xfId="10" applyNumberFormat="1" applyFont="1" applyFill="1" applyBorder="1" applyAlignment="1">
      <alignment horizontal="right" vertical="center"/>
    </xf>
    <xf numFmtId="178" fontId="28" fillId="0" borderId="136" xfId="10" applyNumberFormat="1" applyFont="1" applyFill="1" applyBorder="1" applyAlignment="1">
      <alignment horizontal="right" vertical="center"/>
    </xf>
    <xf numFmtId="0" fontId="28" fillId="0" borderId="206" xfId="10" applyFont="1" applyFill="1" applyBorder="1" applyAlignment="1">
      <alignment horizontal="center" vertical="center"/>
    </xf>
    <xf numFmtId="178" fontId="28" fillId="0" borderId="200" xfId="10" applyNumberFormat="1" applyFont="1" applyFill="1" applyBorder="1" applyAlignment="1">
      <alignment vertical="center"/>
    </xf>
    <xf numFmtId="178" fontId="28" fillId="0" borderId="6" xfId="10" applyNumberFormat="1" applyFont="1" applyFill="1" applyBorder="1" applyAlignment="1">
      <alignment vertical="center"/>
    </xf>
    <xf numFmtId="0" fontId="30" fillId="0" borderId="120" xfId="10" applyFont="1" applyFill="1" applyBorder="1" applyAlignment="1">
      <alignment vertical="center" shrinkToFit="1"/>
    </xf>
    <xf numFmtId="0" fontId="30" fillId="0" borderId="10" xfId="10" applyFont="1" applyFill="1" applyBorder="1" applyAlignment="1">
      <alignment vertical="center" shrinkToFit="1"/>
    </xf>
    <xf numFmtId="0" fontId="30" fillId="0" borderId="20" xfId="10" applyFont="1" applyFill="1" applyBorder="1" applyAlignment="1">
      <alignment vertical="center" shrinkToFit="1"/>
    </xf>
    <xf numFmtId="0" fontId="28" fillId="0" borderId="115" xfId="10" applyFont="1" applyFill="1" applyBorder="1" applyAlignment="1">
      <alignment vertical="center"/>
    </xf>
    <xf numFmtId="0" fontId="28" fillId="0" borderId="129" xfId="10" applyFont="1" applyFill="1" applyBorder="1" applyAlignment="1">
      <alignment vertical="center"/>
    </xf>
    <xf numFmtId="0" fontId="28" fillId="0" borderId="164" xfId="10" applyFont="1" applyFill="1" applyBorder="1" applyAlignment="1">
      <alignment vertical="center"/>
    </xf>
    <xf numFmtId="0" fontId="28" fillId="0" borderId="163" xfId="10" applyFont="1" applyFill="1" applyBorder="1" applyAlignment="1">
      <alignment vertical="center"/>
    </xf>
    <xf numFmtId="178" fontId="28" fillId="0" borderId="200" xfId="10" applyNumberFormat="1" applyFont="1" applyFill="1" applyBorder="1" applyAlignment="1">
      <alignment horizontal="right" vertical="center"/>
    </xf>
    <xf numFmtId="178" fontId="28" fillId="0" borderId="6" xfId="10" applyNumberFormat="1" applyFont="1" applyFill="1" applyBorder="1" applyAlignment="1">
      <alignment horizontal="right" vertical="center"/>
    </xf>
    <xf numFmtId="0" fontId="30" fillId="0" borderId="67" xfId="10" applyFont="1" applyFill="1" applyBorder="1" applyAlignment="1">
      <alignment vertical="center" shrinkToFit="1"/>
    </xf>
    <xf numFmtId="0" fontId="30" fillId="0" borderId="57" xfId="10" applyFont="1" applyFill="1" applyBorder="1" applyAlignment="1">
      <alignment vertical="center" shrinkToFit="1"/>
    </xf>
    <xf numFmtId="0" fontId="30" fillId="0" borderId="160" xfId="10" applyFont="1" applyFill="1" applyBorder="1" applyAlignment="1">
      <alignment vertical="center" shrinkToFit="1"/>
    </xf>
    <xf numFmtId="0" fontId="28" fillId="0" borderId="161" xfId="10" applyFont="1" applyFill="1" applyBorder="1" applyAlignment="1">
      <alignment vertical="center"/>
    </xf>
    <xf numFmtId="0" fontId="28" fillId="0" borderId="57" xfId="10" applyFont="1" applyFill="1" applyBorder="1" applyAlignment="1">
      <alignment vertical="center"/>
    </xf>
    <xf numFmtId="0" fontId="28" fillId="0" borderId="56" xfId="10" applyFont="1" applyFill="1" applyBorder="1" applyAlignment="1">
      <alignment vertical="center"/>
    </xf>
    <xf numFmtId="0" fontId="28" fillId="0" borderId="128" xfId="10" applyFont="1" applyFill="1" applyBorder="1" applyAlignment="1">
      <alignment vertical="center"/>
    </xf>
    <xf numFmtId="0" fontId="28" fillId="0" borderId="130" xfId="10" applyFont="1" applyFill="1" applyBorder="1" applyAlignment="1">
      <alignment vertical="center"/>
    </xf>
    <xf numFmtId="178" fontId="28" fillId="0" borderId="124" xfId="10" applyNumberFormat="1" applyFont="1" applyFill="1" applyBorder="1" applyAlignment="1">
      <alignment horizontal="right" vertical="center"/>
    </xf>
    <xf numFmtId="178" fontId="28" fillId="0" borderId="123" xfId="10" applyNumberFormat="1" applyFont="1" applyFill="1" applyBorder="1" applyAlignment="1">
      <alignment horizontal="right" vertical="center"/>
    </xf>
    <xf numFmtId="0" fontId="28" fillId="0" borderId="124" xfId="10" applyFont="1" applyFill="1" applyBorder="1" applyAlignment="1">
      <alignment horizontal="right" vertical="center"/>
    </xf>
    <xf numFmtId="0" fontId="28" fillId="0" borderId="123" xfId="10" applyFont="1" applyFill="1" applyBorder="1" applyAlignment="1">
      <alignment horizontal="right" vertical="center"/>
    </xf>
    <xf numFmtId="0" fontId="28" fillId="0" borderId="122" xfId="10" applyFont="1" applyFill="1" applyBorder="1" applyAlignment="1">
      <alignment horizontal="right" vertical="center"/>
    </xf>
    <xf numFmtId="9" fontId="28" fillId="0" borderId="202" xfId="18" applyFont="1" applyFill="1" applyBorder="1" applyAlignment="1">
      <alignment horizontal="right" vertical="center"/>
    </xf>
    <xf numFmtId="9" fontId="28" fillId="0" borderId="201" xfId="18" applyFont="1" applyFill="1" applyBorder="1" applyAlignment="1">
      <alignment horizontal="right" vertical="center"/>
    </xf>
    <xf numFmtId="9" fontId="28" fillId="0" borderId="123" xfId="16" applyFont="1" applyFill="1" applyBorder="1" applyAlignment="1">
      <alignment horizontal="right" vertical="center"/>
    </xf>
    <xf numFmtId="9" fontId="28" fillId="0" borderId="125" xfId="16" applyFont="1" applyFill="1" applyBorder="1" applyAlignment="1">
      <alignment horizontal="right" vertical="center"/>
    </xf>
    <xf numFmtId="178" fontId="28" fillId="0" borderId="124" xfId="10" applyNumberFormat="1" applyFont="1" applyFill="1" applyBorder="1" applyAlignment="1">
      <alignment vertical="center"/>
    </xf>
    <xf numFmtId="178" fontId="28" fillId="0" borderId="123" xfId="10" applyNumberFormat="1" applyFont="1" applyFill="1" applyBorder="1" applyAlignment="1">
      <alignment vertical="center"/>
    </xf>
    <xf numFmtId="178" fontId="28" fillId="0" borderId="123" xfId="10" applyNumberFormat="1" applyFont="1" applyFill="1" applyBorder="1" applyAlignment="1">
      <alignment horizontal="center" vertical="center"/>
    </xf>
    <xf numFmtId="178" fontId="28" fillId="0" borderId="125" xfId="10" applyNumberFormat="1" applyFont="1" applyFill="1" applyBorder="1" applyAlignment="1">
      <alignment horizontal="center" vertical="center"/>
    </xf>
    <xf numFmtId="0" fontId="30" fillId="0" borderId="115" xfId="10" applyFont="1" applyFill="1" applyBorder="1" applyAlignment="1">
      <alignment vertical="center" shrinkToFit="1"/>
    </xf>
    <xf numFmtId="0" fontId="30" fillId="0" borderId="169" xfId="10" applyFont="1" applyFill="1" applyBorder="1" applyAlignment="1">
      <alignment vertical="center" shrinkToFit="1"/>
    </xf>
    <xf numFmtId="0" fontId="30" fillId="0" borderId="168" xfId="10" applyFont="1" applyFill="1" applyBorder="1" applyAlignment="1">
      <alignment vertical="center" shrinkToFit="1"/>
    </xf>
    <xf numFmtId="0" fontId="29" fillId="0" borderId="204" xfId="10" applyFont="1" applyFill="1" applyBorder="1" applyAlignment="1">
      <alignment horizontal="center" vertical="center"/>
    </xf>
    <xf numFmtId="0" fontId="29" fillId="0" borderId="50" xfId="10" applyFont="1" applyFill="1" applyBorder="1" applyAlignment="1">
      <alignment horizontal="center" vertical="center"/>
    </xf>
    <xf numFmtId="0" fontId="29" fillId="0" borderId="37" xfId="10" applyFont="1" applyFill="1" applyBorder="1" applyAlignment="1">
      <alignment horizontal="center" vertical="center"/>
    </xf>
    <xf numFmtId="9" fontId="28" fillId="0" borderId="124" xfId="18" applyNumberFormat="1" applyFont="1" applyFill="1" applyBorder="1" applyAlignment="1">
      <alignment horizontal="right" vertical="center"/>
    </xf>
    <xf numFmtId="9" fontId="28" fillId="0" borderId="123" xfId="18" applyNumberFormat="1" applyFont="1" applyFill="1" applyBorder="1" applyAlignment="1">
      <alignment horizontal="right" vertical="center"/>
    </xf>
    <xf numFmtId="9" fontId="28" fillId="0" borderId="125" xfId="18" applyNumberFormat="1" applyFont="1" applyFill="1" applyBorder="1" applyAlignment="1">
      <alignment horizontal="right" vertical="center"/>
    </xf>
    <xf numFmtId="9" fontId="28" fillId="0" borderId="124" xfId="16" applyFont="1" applyFill="1" applyBorder="1" applyAlignment="1">
      <alignment horizontal="right" vertical="center"/>
    </xf>
    <xf numFmtId="9" fontId="28" fillId="0" borderId="203" xfId="18" applyFont="1" applyFill="1" applyBorder="1" applyAlignment="1">
      <alignment horizontal="right" vertical="center"/>
    </xf>
    <xf numFmtId="0" fontId="28" fillId="0" borderId="109" xfId="10" applyFont="1" applyFill="1" applyBorder="1" applyAlignment="1">
      <alignment horizontal="right" vertical="center"/>
    </xf>
    <xf numFmtId="0" fontId="28" fillId="0" borderId="113" xfId="10" applyFont="1" applyFill="1" applyBorder="1" applyAlignment="1">
      <alignment horizontal="right" vertical="center"/>
    </xf>
    <xf numFmtId="0" fontId="28" fillId="0" borderId="129" xfId="10" applyFont="1" applyFill="1" applyBorder="1" applyAlignment="1">
      <alignment horizontal="right" vertical="center"/>
    </xf>
    <xf numFmtId="178" fontId="28" fillId="0" borderId="111" xfId="10" applyNumberFormat="1" applyFont="1" applyFill="1" applyBorder="1" applyAlignment="1">
      <alignment vertical="center"/>
    </xf>
    <xf numFmtId="178" fontId="28" fillId="0" borderId="123" xfId="10" applyNumberFormat="1" applyFont="1" applyFill="1" applyBorder="1">
      <alignment vertical="center"/>
    </xf>
    <xf numFmtId="178" fontId="28" fillId="0" borderId="125" xfId="10" applyNumberFormat="1" applyFont="1" applyFill="1" applyBorder="1">
      <alignment vertical="center"/>
    </xf>
    <xf numFmtId="178" fontId="28" fillId="0" borderId="109" xfId="10" applyNumberFormat="1" applyFont="1" applyFill="1" applyBorder="1" applyAlignment="1">
      <alignment horizontal="right" vertical="center"/>
    </xf>
    <xf numFmtId="178" fontId="28" fillId="0" borderId="113" xfId="10" applyNumberFormat="1" applyFont="1" applyFill="1" applyBorder="1" applyAlignment="1">
      <alignment horizontal="right" vertical="center"/>
    </xf>
    <xf numFmtId="178" fontId="28" fillId="0" borderId="129" xfId="10" applyNumberFormat="1" applyFont="1" applyFill="1" applyBorder="1" applyAlignment="1">
      <alignment horizontal="right" vertical="center"/>
    </xf>
    <xf numFmtId="178" fontId="28" fillId="0" borderId="122" xfId="10" applyNumberFormat="1" applyFont="1" applyFill="1" applyBorder="1" applyAlignment="1">
      <alignment vertical="center"/>
    </xf>
    <xf numFmtId="0" fontId="30" fillId="0" borderId="128" xfId="10" applyFont="1" applyFill="1" applyBorder="1" applyAlignment="1">
      <alignment vertical="center" shrinkToFit="1"/>
    </xf>
    <xf numFmtId="0" fontId="30" fillId="0" borderId="142" xfId="10" applyFont="1" applyFill="1" applyBorder="1" applyAlignment="1">
      <alignment vertical="center" shrinkToFit="1"/>
    </xf>
    <xf numFmtId="0" fontId="30" fillId="0" borderId="170" xfId="10" applyFont="1" applyFill="1" applyBorder="1" applyAlignment="1">
      <alignment vertical="center" shrinkToFit="1"/>
    </xf>
    <xf numFmtId="178" fontId="28" fillId="0" borderId="115" xfId="10" applyNumberFormat="1" applyFont="1" applyFill="1" applyBorder="1" applyAlignment="1">
      <alignment horizontal="right" vertical="center"/>
    </xf>
    <xf numFmtId="0" fontId="28" fillId="0" borderId="125" xfId="10" applyFont="1" applyFill="1" applyBorder="1" applyAlignment="1">
      <alignment horizontal="right" vertical="center"/>
    </xf>
    <xf numFmtId="0" fontId="30" fillId="0" borderId="68" xfId="10" applyFont="1" applyFill="1" applyBorder="1" applyAlignment="1">
      <alignment vertical="center" shrinkToFit="1"/>
    </xf>
    <xf numFmtId="0" fontId="30" fillId="0" borderId="198" xfId="10" applyFont="1" applyFill="1" applyBorder="1" applyAlignment="1">
      <alignment vertical="center" shrinkToFit="1"/>
    </xf>
    <xf numFmtId="0" fontId="30" fillId="0" borderId="197" xfId="10" applyFont="1" applyFill="1" applyBorder="1" applyAlignment="1">
      <alignment vertical="center" shrinkToFit="1"/>
    </xf>
    <xf numFmtId="0" fontId="28" fillId="0" borderId="196" xfId="10" applyFont="1" applyFill="1" applyBorder="1" applyAlignment="1">
      <alignment vertical="center"/>
    </xf>
    <xf numFmtId="0" fontId="28" fillId="0" borderId="79" xfId="10" applyFont="1" applyFill="1" applyBorder="1" applyAlignment="1">
      <alignment vertical="center"/>
    </xf>
    <xf numFmtId="0" fontId="28" fillId="0" borderId="78" xfId="10" applyFont="1" applyFill="1" applyBorder="1" applyAlignment="1">
      <alignment vertical="center"/>
    </xf>
    <xf numFmtId="0" fontId="28" fillId="0" borderId="73" xfId="10" applyFont="1" applyFill="1" applyBorder="1" applyAlignment="1">
      <alignment vertical="center"/>
    </xf>
    <xf numFmtId="0" fontId="28" fillId="0" borderId="74" xfId="10" applyFont="1" applyFill="1" applyBorder="1" applyAlignment="1">
      <alignment vertical="center"/>
    </xf>
    <xf numFmtId="178" fontId="28" fillId="0" borderId="193" xfId="10" applyNumberFormat="1" applyFont="1" applyFill="1" applyBorder="1" applyAlignment="1">
      <alignment horizontal="right" vertical="center"/>
    </xf>
    <xf numFmtId="178" fontId="28" fillId="0" borderId="192" xfId="10" applyNumberFormat="1" applyFont="1" applyFill="1" applyBorder="1" applyAlignment="1">
      <alignment horizontal="right" vertical="center"/>
    </xf>
    <xf numFmtId="178" fontId="28" fillId="0" borderId="192" xfId="10" applyNumberFormat="1" applyFont="1" applyFill="1" applyBorder="1">
      <alignment vertical="center"/>
    </xf>
    <xf numFmtId="178" fontId="28" fillId="0" borderId="191" xfId="10" applyNumberFormat="1" applyFont="1" applyFill="1" applyBorder="1">
      <alignment vertical="center"/>
    </xf>
    <xf numFmtId="181" fontId="28" fillId="0" borderId="193" xfId="10" applyNumberFormat="1" applyFont="1" applyFill="1" applyBorder="1" applyAlignment="1">
      <alignment horizontal="right" vertical="center"/>
    </xf>
    <xf numFmtId="181" fontId="28" fillId="0" borderId="192" xfId="10" applyNumberFormat="1" applyFont="1" applyFill="1" applyBorder="1" applyAlignment="1">
      <alignment horizontal="right" vertical="center"/>
    </xf>
    <xf numFmtId="181" fontId="28" fillId="0" borderId="191" xfId="10" applyNumberFormat="1" applyFont="1" applyFill="1" applyBorder="1" applyAlignment="1">
      <alignment horizontal="right" vertical="center"/>
    </xf>
    <xf numFmtId="0" fontId="28" fillId="0" borderId="28" xfId="10" applyFont="1" applyFill="1" applyBorder="1">
      <alignment vertical="center"/>
    </xf>
    <xf numFmtId="0" fontId="28" fillId="0" borderId="189" xfId="10" applyFont="1" applyFill="1" applyBorder="1">
      <alignment vertical="center"/>
    </xf>
    <xf numFmtId="0" fontId="28" fillId="0" borderId="23" xfId="10" applyFont="1" applyFill="1" applyBorder="1">
      <alignment vertical="center"/>
    </xf>
    <xf numFmtId="178" fontId="28" fillId="0" borderId="188" xfId="10" applyNumberFormat="1" applyFont="1" applyFill="1" applyBorder="1" applyAlignment="1">
      <alignment vertical="center"/>
    </xf>
    <xf numFmtId="178" fontId="28" fillId="0" borderId="28" xfId="10" applyNumberFormat="1" applyFont="1" applyFill="1" applyBorder="1" applyAlignment="1">
      <alignment vertical="center"/>
    </xf>
    <xf numFmtId="178" fontId="28" fillId="0" borderId="18" xfId="10" applyNumberFormat="1" applyFont="1" applyFill="1" applyBorder="1" applyAlignment="1">
      <alignment vertical="center"/>
    </xf>
    <xf numFmtId="0" fontId="28" fillId="0" borderId="162" xfId="10" applyFont="1" applyFill="1" applyBorder="1" applyAlignment="1">
      <alignment vertical="center"/>
    </xf>
    <xf numFmtId="0" fontId="28" fillId="0" borderId="136" xfId="10" applyFont="1" applyFill="1" applyBorder="1" applyAlignment="1">
      <alignment vertical="center"/>
    </xf>
    <xf numFmtId="178" fontId="28" fillId="0" borderId="188" xfId="10" applyNumberFormat="1" applyFont="1" applyFill="1" applyBorder="1">
      <alignment vertical="center"/>
    </xf>
    <xf numFmtId="178" fontId="28" fillId="0" borderId="28" xfId="10" applyNumberFormat="1" applyFont="1" applyFill="1" applyBorder="1">
      <alignment vertical="center"/>
    </xf>
    <xf numFmtId="178" fontId="28" fillId="0" borderId="28" xfId="10" applyNumberFormat="1" applyFont="1" applyFill="1" applyBorder="1" applyAlignment="1">
      <alignment horizontal="right" vertical="center"/>
    </xf>
    <xf numFmtId="178" fontId="28" fillId="0" borderId="189" xfId="10" applyNumberFormat="1" applyFont="1" applyFill="1" applyBorder="1" applyAlignment="1">
      <alignment horizontal="right" vertical="center"/>
    </xf>
    <xf numFmtId="0" fontId="28" fillId="0" borderId="188" xfId="10" applyFont="1" applyFill="1" applyBorder="1">
      <alignment vertical="center"/>
    </xf>
    <xf numFmtId="0" fontId="28" fillId="0" borderId="18" xfId="10" applyFont="1" applyFill="1" applyBorder="1">
      <alignment vertical="center"/>
    </xf>
    <xf numFmtId="181" fontId="28" fillId="0" borderId="123" xfId="10" applyNumberFormat="1" applyFont="1" applyFill="1" applyBorder="1" applyAlignment="1">
      <alignment horizontal="right" vertical="center"/>
    </xf>
    <xf numFmtId="181" fontId="28" fillId="0" borderId="124" xfId="10" applyNumberFormat="1" applyFont="1" applyFill="1" applyBorder="1" applyAlignment="1">
      <alignment horizontal="right" vertical="center"/>
    </xf>
    <xf numFmtId="181" fontId="28" fillId="0" borderId="122" xfId="10" applyNumberFormat="1" applyFont="1" applyFill="1" applyBorder="1" applyAlignment="1">
      <alignment horizontal="right" vertical="center"/>
    </xf>
    <xf numFmtId="178" fontId="28" fillId="0" borderId="109" xfId="10" applyNumberFormat="1" applyFont="1" applyFill="1" applyBorder="1">
      <alignment vertical="center"/>
    </xf>
    <xf numFmtId="178" fontId="28" fillId="0" borderId="113" xfId="10" applyNumberFormat="1" applyFont="1" applyFill="1" applyBorder="1">
      <alignment vertical="center"/>
    </xf>
    <xf numFmtId="178" fontId="28" fillId="0" borderId="129" xfId="10" applyNumberFormat="1" applyFont="1" applyFill="1" applyBorder="1">
      <alignment vertical="center"/>
    </xf>
    <xf numFmtId="181" fontId="28" fillId="0" borderId="113" xfId="10" applyNumberFormat="1" applyFont="1" applyFill="1" applyBorder="1">
      <alignment vertical="center"/>
    </xf>
    <xf numFmtId="181" fontId="28" fillId="0" borderId="110" xfId="10" applyNumberFormat="1" applyFont="1" applyFill="1" applyBorder="1">
      <alignment vertical="center"/>
    </xf>
    <xf numFmtId="178" fontId="28" fillId="0" borderId="192" xfId="10" applyNumberFormat="1" applyFont="1" applyFill="1" applyBorder="1" applyAlignment="1">
      <alignment vertical="center"/>
    </xf>
    <xf numFmtId="178" fontId="28" fillId="0" borderId="191" xfId="10" applyNumberFormat="1" applyFont="1" applyFill="1" applyBorder="1" applyAlignment="1">
      <alignment vertical="center"/>
    </xf>
    <xf numFmtId="0" fontId="30" fillId="0" borderId="164" xfId="10" applyFont="1" applyFill="1" applyBorder="1" applyAlignment="1">
      <alignment vertical="center" shrinkToFit="1"/>
    </xf>
    <xf numFmtId="0" fontId="30" fillId="0" borderId="17" xfId="10" applyFont="1" applyFill="1" applyBorder="1" applyAlignment="1">
      <alignment vertical="center" shrinkToFit="1"/>
    </xf>
    <xf numFmtId="0" fontId="30" fillId="0" borderId="190" xfId="10" applyFont="1" applyFill="1" applyBorder="1" applyAlignment="1">
      <alignment vertical="center" shrinkToFit="1"/>
    </xf>
    <xf numFmtId="178" fontId="28" fillId="0" borderId="6" xfId="10" applyNumberFormat="1" applyFont="1" applyFill="1" applyBorder="1">
      <alignment vertical="center"/>
    </xf>
    <xf numFmtId="178" fontId="28" fillId="0" borderId="8" xfId="10" applyNumberFormat="1" applyFont="1" applyFill="1" applyBorder="1">
      <alignment vertical="center"/>
    </xf>
    <xf numFmtId="181" fontId="28" fillId="0" borderId="111" xfId="10" applyNumberFormat="1" applyFont="1" applyFill="1" applyBorder="1">
      <alignment vertical="center"/>
    </xf>
    <xf numFmtId="181" fontId="28" fillId="0" borderId="109" xfId="10" applyNumberFormat="1" applyFont="1" applyFill="1" applyBorder="1">
      <alignment vertical="center"/>
    </xf>
    <xf numFmtId="181" fontId="28" fillId="0" borderId="112" xfId="10" applyNumberFormat="1" applyFont="1" applyFill="1" applyBorder="1">
      <alignment vertical="center"/>
    </xf>
    <xf numFmtId="178" fontId="28" fillId="0" borderId="111" xfId="10" applyNumberFormat="1" applyFont="1" applyFill="1" applyBorder="1">
      <alignment vertical="center"/>
    </xf>
    <xf numFmtId="178" fontId="28" fillId="0" borderId="110" xfId="10" applyNumberFormat="1" applyFont="1" applyFill="1" applyBorder="1">
      <alignment vertical="center"/>
    </xf>
    <xf numFmtId="181" fontId="28" fillId="0" borderId="194" xfId="10" applyNumberFormat="1" applyFont="1" applyFill="1" applyBorder="1" applyAlignment="1">
      <alignment horizontal="right" vertical="center"/>
    </xf>
    <xf numFmtId="181" fontId="28" fillId="0" borderId="195" xfId="10" applyNumberFormat="1" applyFont="1" applyFill="1" applyBorder="1" applyAlignment="1">
      <alignment horizontal="right" vertical="center"/>
    </xf>
    <xf numFmtId="178" fontId="28" fillId="0" borderId="193" xfId="10" applyNumberFormat="1" applyFont="1" applyFill="1" applyBorder="1" applyAlignment="1">
      <alignment vertical="center"/>
    </xf>
    <xf numFmtId="178" fontId="28" fillId="0" borderId="122" xfId="10" applyNumberFormat="1" applyFont="1" applyFill="1" applyBorder="1">
      <alignment vertical="center"/>
    </xf>
    <xf numFmtId="181" fontId="28" fillId="0" borderId="129" xfId="10" applyNumberFormat="1" applyFont="1" applyFill="1" applyBorder="1">
      <alignment vertical="center"/>
    </xf>
    <xf numFmtId="178" fontId="28" fillId="0" borderId="115" xfId="10" applyNumberFormat="1" applyFont="1" applyFill="1" applyBorder="1">
      <alignment vertical="center"/>
    </xf>
    <xf numFmtId="181" fontId="28" fillId="0" borderId="125" xfId="10" applyNumberFormat="1" applyFont="1" applyFill="1" applyBorder="1" applyAlignment="1">
      <alignment horizontal="right" vertical="center"/>
    </xf>
    <xf numFmtId="181" fontId="28" fillId="0" borderId="126" xfId="10" applyNumberFormat="1" applyFont="1" applyFill="1" applyBorder="1" applyAlignment="1">
      <alignment horizontal="right" vertical="center"/>
    </xf>
    <xf numFmtId="181" fontId="28" fillId="0" borderId="109" xfId="10" applyNumberFormat="1" applyFont="1" applyFill="1" applyBorder="1" applyAlignment="1">
      <alignment horizontal="right" vertical="center"/>
    </xf>
    <xf numFmtId="181" fontId="28" fillId="0" borderId="113" xfId="10" applyNumberFormat="1" applyFont="1" applyFill="1" applyBorder="1" applyAlignment="1">
      <alignment horizontal="right" vertical="center"/>
    </xf>
    <xf numFmtId="181" fontId="28" fillId="0" borderId="110" xfId="10" applyNumberFormat="1" applyFont="1" applyFill="1" applyBorder="1" applyAlignment="1">
      <alignment horizontal="right" vertical="center"/>
    </xf>
    <xf numFmtId="181" fontId="28" fillId="0" borderId="112" xfId="10" applyNumberFormat="1" applyFont="1" applyFill="1" applyBorder="1" applyAlignment="1">
      <alignment horizontal="right" vertical="center"/>
    </xf>
    <xf numFmtId="181" fontId="28" fillId="0" borderId="111" xfId="10" applyNumberFormat="1" applyFont="1" applyFill="1" applyBorder="1" applyAlignment="1">
      <alignment horizontal="right" vertical="center"/>
    </xf>
    <xf numFmtId="0" fontId="30" fillId="0" borderId="162" xfId="10" applyFont="1" applyFill="1" applyBorder="1" applyAlignment="1">
      <alignment vertical="center" shrinkToFit="1"/>
    </xf>
    <xf numFmtId="0" fontId="30" fillId="0" borderId="16" xfId="10" applyFont="1" applyFill="1" applyBorder="1" applyAlignment="1">
      <alignment vertical="center" shrinkToFit="1"/>
    </xf>
    <xf numFmtId="0" fontId="30" fillId="0" borderId="29" xfId="10" applyFont="1" applyFill="1" applyBorder="1" applyAlignment="1">
      <alignment vertical="center" shrinkToFit="1"/>
    </xf>
    <xf numFmtId="0" fontId="28" fillId="0" borderId="187" xfId="10" applyFont="1" applyFill="1" applyBorder="1" applyAlignment="1">
      <alignment vertical="center"/>
    </xf>
    <xf numFmtId="0" fontId="28" fillId="0" borderId="155" xfId="10" applyFont="1" applyFill="1" applyBorder="1" applyAlignment="1">
      <alignment vertical="center"/>
    </xf>
    <xf numFmtId="0" fontId="28" fillId="0" borderId="150" xfId="10" applyFont="1" applyFill="1" applyBorder="1" applyAlignment="1">
      <alignment vertical="center"/>
    </xf>
    <xf numFmtId="0" fontId="28" fillId="0" borderId="31" xfId="10" applyFont="1" applyFill="1" applyBorder="1" applyAlignment="1">
      <alignment vertical="center"/>
    </xf>
    <xf numFmtId="0" fontId="28" fillId="0" borderId="180" xfId="10" applyFont="1" applyFill="1" applyBorder="1" applyAlignment="1">
      <alignment vertical="center"/>
    </xf>
    <xf numFmtId="0" fontId="28" fillId="0" borderId="186" xfId="10" applyFont="1" applyFill="1" applyBorder="1" applyAlignment="1">
      <alignment vertical="center"/>
    </xf>
    <xf numFmtId="178" fontId="28" fillId="0" borderId="184" xfId="10" applyNumberFormat="1" applyFont="1" applyFill="1" applyBorder="1" applyAlignment="1">
      <alignment vertical="center"/>
    </xf>
    <xf numFmtId="178" fontId="28" fillId="0" borderId="182" xfId="10" applyNumberFormat="1" applyFont="1" applyFill="1" applyBorder="1" applyAlignment="1">
      <alignment vertical="center"/>
    </xf>
    <xf numFmtId="178" fontId="28" fillId="0" borderId="185" xfId="10" applyNumberFormat="1" applyFont="1" applyFill="1" applyBorder="1" applyAlignment="1">
      <alignment vertical="center"/>
    </xf>
    <xf numFmtId="178" fontId="28" fillId="0" borderId="183" xfId="10" applyNumberFormat="1" applyFont="1" applyFill="1" applyBorder="1" applyAlignment="1">
      <alignment vertical="center"/>
    </xf>
    <xf numFmtId="38" fontId="28" fillId="0" borderId="182" xfId="15" applyFont="1" applyFill="1" applyBorder="1" applyAlignment="1">
      <alignment horizontal="right" vertical="center"/>
    </xf>
    <xf numFmtId="178" fontId="28" fillId="0" borderId="186" xfId="10" applyNumberFormat="1" applyFont="1" applyFill="1" applyBorder="1" applyAlignment="1">
      <alignment vertical="center"/>
    </xf>
    <xf numFmtId="0" fontId="28" fillId="0" borderId="184" xfId="10" applyFont="1" applyFill="1" applyBorder="1" applyAlignment="1">
      <alignment horizontal="right" vertical="center"/>
    </xf>
    <xf numFmtId="0" fontId="28" fillId="0" borderId="182" xfId="10" applyFont="1" applyFill="1" applyBorder="1" applyAlignment="1">
      <alignment horizontal="right" vertical="center"/>
    </xf>
    <xf numFmtId="0" fontId="28" fillId="0" borderId="185" xfId="10" applyFont="1" applyFill="1" applyBorder="1" applyAlignment="1">
      <alignment horizontal="right" vertical="center"/>
    </xf>
    <xf numFmtId="178" fontId="28" fillId="0" borderId="97" xfId="10" applyNumberFormat="1" applyFont="1" applyFill="1" applyBorder="1">
      <alignment vertical="center"/>
    </xf>
    <xf numFmtId="178" fontId="28" fillId="0" borderId="102" xfId="10" applyNumberFormat="1" applyFont="1" applyFill="1" applyBorder="1">
      <alignment vertical="center"/>
    </xf>
    <xf numFmtId="178" fontId="28" fillId="0" borderId="159" xfId="10" applyNumberFormat="1" applyFont="1" applyFill="1" applyBorder="1">
      <alignment vertical="center"/>
    </xf>
    <xf numFmtId="181" fontId="28" fillId="0" borderId="23" xfId="10" applyNumberFormat="1" applyFont="1" applyFill="1" applyBorder="1">
      <alignment vertical="center"/>
    </xf>
    <xf numFmtId="181" fontId="28" fillId="0" borderId="28" xfId="10" applyNumberFormat="1" applyFont="1" applyFill="1" applyBorder="1">
      <alignment vertical="center"/>
    </xf>
    <xf numFmtId="181" fontId="28" fillId="0" borderId="97" xfId="10" applyNumberFormat="1" applyFont="1" applyFill="1" applyBorder="1">
      <alignment vertical="center"/>
    </xf>
    <xf numFmtId="181" fontId="28" fillId="0" borderId="159" xfId="10" applyNumberFormat="1" applyFont="1" applyFill="1" applyBorder="1">
      <alignment vertical="center"/>
    </xf>
    <xf numFmtId="178" fontId="28" fillId="0" borderId="162" xfId="10" applyNumberFormat="1" applyFont="1" applyFill="1" applyBorder="1">
      <alignment vertical="center"/>
    </xf>
    <xf numFmtId="178" fontId="28" fillId="0" borderId="23" xfId="10" applyNumberFormat="1" applyFont="1" applyFill="1" applyBorder="1">
      <alignment vertical="center"/>
    </xf>
    <xf numFmtId="181" fontId="28" fillId="0" borderId="102" xfId="10" applyNumberFormat="1" applyFont="1" applyFill="1" applyBorder="1">
      <alignment vertical="center"/>
    </xf>
    <xf numFmtId="0" fontId="28" fillId="0" borderId="102" xfId="10" applyFont="1" applyFill="1" applyBorder="1" applyAlignment="1">
      <alignment horizontal="right" vertical="center"/>
    </xf>
    <xf numFmtId="0" fontId="28" fillId="0" borderId="98" xfId="10" applyFont="1" applyFill="1" applyBorder="1" applyAlignment="1">
      <alignment horizontal="right" vertical="center"/>
    </xf>
    <xf numFmtId="0" fontId="28" fillId="0" borderId="101" xfId="10" applyFont="1" applyFill="1" applyBorder="1" applyAlignment="1">
      <alignment horizontal="right" vertical="center"/>
    </xf>
    <xf numFmtId="178" fontId="28" fillId="0" borderId="158" xfId="10" applyNumberFormat="1" applyFont="1" applyFill="1" applyBorder="1" applyAlignment="1">
      <alignment vertical="center"/>
    </xf>
    <xf numFmtId="178" fontId="28" fillId="0" borderId="157" xfId="10" applyNumberFormat="1" applyFont="1" applyFill="1" applyBorder="1" applyAlignment="1">
      <alignment vertical="center"/>
    </xf>
    <xf numFmtId="0" fontId="30" fillId="0" borderId="158" xfId="10" applyFont="1" applyFill="1" applyBorder="1" applyAlignment="1">
      <alignment vertical="center" shrinkToFit="1"/>
    </xf>
    <xf numFmtId="0" fontId="30" fillId="0" borderId="157" xfId="10" applyFont="1" applyFill="1" applyBorder="1" applyAlignment="1">
      <alignment vertical="center" shrinkToFit="1"/>
    </xf>
    <xf numFmtId="0" fontId="30" fillId="0" borderId="156" xfId="10" applyFont="1" applyFill="1" applyBorder="1" applyAlignment="1">
      <alignment vertical="center" shrinkToFit="1"/>
    </xf>
    <xf numFmtId="0" fontId="28" fillId="0" borderId="158" xfId="10" applyFont="1" applyFill="1" applyBorder="1" applyAlignment="1">
      <alignment vertical="center"/>
    </xf>
    <xf numFmtId="0" fontId="28" fillId="0" borderId="159" xfId="10" applyFont="1" applyFill="1" applyBorder="1" applyAlignment="1">
      <alignment vertical="center"/>
    </xf>
    <xf numFmtId="178" fontId="28" fillId="0" borderId="100" xfId="10" applyNumberFormat="1" applyFont="1" applyFill="1" applyBorder="1" applyAlignment="1">
      <alignment horizontal="right" vertical="center"/>
    </xf>
    <xf numFmtId="178" fontId="28" fillId="0" borderId="98" xfId="10" applyNumberFormat="1" applyFont="1" applyFill="1" applyBorder="1" applyAlignment="1">
      <alignment horizontal="right" vertical="center"/>
    </xf>
    <xf numFmtId="178" fontId="28" fillId="0" borderId="101" xfId="10" applyNumberFormat="1" applyFont="1" applyFill="1" applyBorder="1" applyAlignment="1">
      <alignment horizontal="right" vertical="center"/>
    </xf>
    <xf numFmtId="0" fontId="28" fillId="0" borderId="100" xfId="10" applyFont="1" applyFill="1" applyBorder="1" applyAlignment="1">
      <alignment horizontal="right" vertical="center"/>
    </xf>
    <xf numFmtId="0" fontId="28" fillId="0" borderId="97" xfId="10" applyFont="1" applyFill="1" applyBorder="1" applyAlignment="1">
      <alignment horizontal="right" vertical="center"/>
    </xf>
    <xf numFmtId="181" fontId="28" fillId="0" borderId="100" xfId="10" applyNumberFormat="1" applyFont="1" applyFill="1" applyBorder="1">
      <alignment vertical="center"/>
    </xf>
    <xf numFmtId="181" fontId="28" fillId="0" borderId="98" xfId="10" applyNumberFormat="1" applyFont="1" applyFill="1" applyBorder="1">
      <alignment vertical="center"/>
    </xf>
    <xf numFmtId="0" fontId="28" fillId="0" borderId="181" xfId="10" applyFont="1" applyFill="1" applyBorder="1" applyAlignment="1">
      <alignment horizontal="right" vertical="center"/>
    </xf>
    <xf numFmtId="0" fontId="28" fillId="0" borderId="183" xfId="10" applyFont="1" applyFill="1" applyBorder="1" applyAlignment="1">
      <alignment horizontal="right" vertical="center"/>
    </xf>
    <xf numFmtId="178" fontId="28" fillId="0" borderId="180" xfId="10" applyNumberFormat="1" applyFont="1" applyFill="1" applyBorder="1" applyAlignment="1">
      <alignment vertical="center"/>
    </xf>
    <xf numFmtId="178" fontId="28" fillId="0" borderId="179" xfId="10" applyNumberFormat="1" applyFont="1" applyFill="1" applyBorder="1" applyAlignment="1">
      <alignment vertical="center"/>
    </xf>
    <xf numFmtId="0" fontId="29" fillId="0" borderId="173" xfId="10" applyFont="1" applyFill="1" applyBorder="1" applyAlignment="1">
      <alignment horizontal="center" vertical="center"/>
    </xf>
    <xf numFmtId="0" fontId="29" fillId="0" borderId="243" xfId="10" applyFont="1" applyFill="1" applyBorder="1" applyAlignment="1">
      <alignment horizontal="center" vertical="center"/>
    </xf>
    <xf numFmtId="0" fontId="29" fillId="0" borderId="137" xfId="10" applyFont="1" applyFill="1" applyBorder="1" applyAlignment="1">
      <alignment horizontal="center" vertical="center"/>
    </xf>
    <xf numFmtId="0" fontId="29" fillId="0" borderId="57" xfId="10" applyFont="1" applyFill="1" applyBorder="1" applyAlignment="1">
      <alignment horizontal="left" vertical="center"/>
    </xf>
    <xf numFmtId="0" fontId="29" fillId="0" borderId="56" xfId="10" applyFont="1" applyFill="1" applyBorder="1" applyAlignment="1">
      <alignment horizontal="left" vertical="center"/>
    </xf>
    <xf numFmtId="0" fontId="29" fillId="0" borderId="0" xfId="10" applyFont="1" applyFill="1" applyBorder="1" applyAlignment="1">
      <alignment horizontal="left" vertical="center"/>
    </xf>
    <xf numFmtId="0" fontId="29" fillId="0" borderId="52" xfId="10" applyFont="1" applyFill="1" applyBorder="1" applyAlignment="1">
      <alignment horizontal="left" vertical="center"/>
    </xf>
    <xf numFmtId="0" fontId="29" fillId="0" borderId="166" xfId="10" applyFont="1" applyFill="1" applyBorder="1" applyAlignment="1">
      <alignment horizontal="left" vertical="center"/>
    </xf>
    <xf numFmtId="0" fontId="29" fillId="0" borderId="63" xfId="10" applyFont="1" applyFill="1" applyBorder="1" applyAlignment="1">
      <alignment horizontal="left" vertical="center"/>
    </xf>
    <xf numFmtId="0" fontId="29" fillId="0" borderId="67" xfId="10" applyFont="1" applyFill="1" applyBorder="1" applyAlignment="1">
      <alignment horizontal="center" vertical="center"/>
    </xf>
    <xf numFmtId="0" fontId="29" fillId="0" borderId="57" xfId="10" applyFont="1" applyFill="1" applyBorder="1" applyAlignment="1">
      <alignment horizontal="center" vertical="center"/>
    </xf>
    <xf numFmtId="0" fontId="29" fillId="0" borderId="56" xfId="10" applyFont="1" applyFill="1" applyBorder="1" applyAlignment="1">
      <alignment horizontal="center" vertical="center"/>
    </xf>
    <xf numFmtId="0" fontId="29" fillId="0" borderId="66" xfId="10" applyFont="1" applyFill="1" applyBorder="1" applyAlignment="1">
      <alignment horizontal="center" vertical="center"/>
    </xf>
    <xf numFmtId="0" fontId="29" fillId="0" borderId="0" xfId="10" applyFont="1" applyFill="1" applyBorder="1" applyAlignment="1">
      <alignment horizontal="center" vertical="center"/>
    </xf>
    <xf numFmtId="0" fontId="29" fillId="0" borderId="52" xfId="10" applyFont="1" applyFill="1" applyBorder="1" applyAlignment="1">
      <alignment horizontal="center" vertical="center"/>
    </xf>
    <xf numFmtId="183" fontId="29" fillId="0" borderId="142" xfId="10" applyNumberFormat="1" applyFont="1" applyFill="1" applyBorder="1" applyAlignment="1">
      <alignment vertical="center"/>
    </xf>
    <xf numFmtId="185" fontId="29" fillId="0" borderId="142" xfId="10" applyNumberFormat="1" applyFont="1" applyFill="1" applyBorder="1" applyAlignment="1">
      <alignment vertical="center"/>
    </xf>
    <xf numFmtId="181" fontId="29" fillId="0" borderId="128" xfId="10" applyNumberFormat="1" applyFont="1" applyFill="1" applyBorder="1" applyAlignment="1">
      <alignment vertical="center"/>
    </xf>
    <xf numFmtId="181" fontId="29" fillId="0" borderId="142" xfId="10" applyNumberFormat="1" applyFont="1" applyFill="1" applyBorder="1" applyAlignment="1">
      <alignment vertical="center"/>
    </xf>
    <xf numFmtId="181" fontId="29" fillId="0" borderId="170" xfId="10" applyNumberFormat="1" applyFont="1" applyFill="1" applyBorder="1" applyAlignment="1">
      <alignment vertical="center"/>
    </xf>
    <xf numFmtId="0" fontId="29" fillId="0" borderId="161" xfId="10" applyFont="1" applyFill="1" applyBorder="1" applyAlignment="1">
      <alignment vertical="center"/>
    </xf>
    <xf numFmtId="0" fontId="29" fillId="0" borderId="57" xfId="10" applyFont="1" applyFill="1" applyBorder="1" applyAlignment="1">
      <alignment vertical="center"/>
    </xf>
    <xf numFmtId="0" fontId="29" fillId="0" borderId="25" xfId="10" applyFont="1" applyFill="1" applyBorder="1" applyAlignment="1">
      <alignment vertical="center"/>
    </xf>
    <xf numFmtId="0" fontId="29" fillId="0" borderId="0" xfId="10" applyFont="1" applyFill="1" applyBorder="1" applyAlignment="1">
      <alignment vertical="center"/>
    </xf>
    <xf numFmtId="184" fontId="29" fillId="0" borderId="67" xfId="10" applyNumberFormat="1" applyFont="1" applyFill="1" applyBorder="1" applyAlignment="1">
      <alignment vertical="center"/>
    </xf>
    <xf numFmtId="184" fontId="29" fillId="0" borderId="57" xfId="10" applyNumberFormat="1" applyFont="1" applyFill="1" applyBorder="1" applyAlignment="1">
      <alignment vertical="center"/>
    </xf>
    <xf numFmtId="184" fontId="29" fillId="0" borderId="66" xfId="10" applyNumberFormat="1" applyFont="1" applyFill="1" applyBorder="1" applyAlignment="1">
      <alignment vertical="center"/>
    </xf>
    <xf numFmtId="184" fontId="29" fillId="0" borderId="0" xfId="10" applyNumberFormat="1" applyFont="1" applyFill="1" applyBorder="1" applyAlignment="1">
      <alignment vertical="center"/>
    </xf>
    <xf numFmtId="0" fontId="28" fillId="0" borderId="174" xfId="10" applyFont="1" applyFill="1" applyBorder="1" applyAlignment="1">
      <alignment horizontal="center" vertical="center"/>
    </xf>
    <xf numFmtId="0" fontId="28" fillId="0" borderId="175" xfId="10" applyFont="1" applyFill="1" applyBorder="1" applyAlignment="1">
      <alignment horizontal="center" vertical="center"/>
    </xf>
    <xf numFmtId="0" fontId="29" fillId="0" borderId="174" xfId="10" applyFont="1" applyFill="1" applyBorder="1" applyAlignment="1">
      <alignment horizontal="center" vertical="center"/>
    </xf>
    <xf numFmtId="0" fontId="29" fillId="0" borderId="144" xfId="10" applyFont="1" applyFill="1" applyBorder="1" applyAlignment="1">
      <alignment horizontal="center" vertical="center"/>
    </xf>
    <xf numFmtId="0" fontId="29" fillId="0" borderId="167" xfId="10" applyFont="1" applyFill="1" applyBorder="1" applyAlignment="1">
      <alignment vertical="center"/>
    </xf>
    <xf numFmtId="0" fontId="29" fillId="0" borderId="166" xfId="10" applyFont="1" applyFill="1" applyBorder="1" applyAlignment="1">
      <alignment vertical="center"/>
    </xf>
    <xf numFmtId="184" fontId="29" fillId="0" borderId="36" xfId="10" applyNumberFormat="1" applyFont="1" applyFill="1" applyBorder="1" applyAlignment="1">
      <alignment vertical="center"/>
    </xf>
    <xf numFmtId="184" fontId="29" fillId="0" borderId="166" xfId="10" applyNumberFormat="1" applyFont="1" applyFill="1" applyBorder="1" applyAlignment="1">
      <alignment vertical="center"/>
    </xf>
    <xf numFmtId="0" fontId="29" fillId="0" borderId="0" xfId="10" applyFont="1" applyFill="1" applyBorder="1" applyAlignment="1">
      <alignment vertical="center" shrinkToFit="1"/>
    </xf>
    <xf numFmtId="0" fontId="29" fillId="0" borderId="52" xfId="10" applyFont="1" applyFill="1" applyBorder="1" applyAlignment="1">
      <alignment vertical="center" shrinkToFit="1"/>
    </xf>
    <xf numFmtId="0" fontId="29" fillId="0" borderId="166" xfId="10" applyFont="1" applyFill="1" applyBorder="1" applyAlignment="1">
      <alignment vertical="center" shrinkToFit="1"/>
    </xf>
    <xf numFmtId="0" fontId="29" fillId="0" borderId="63" xfId="10" applyFont="1" applyFill="1" applyBorder="1" applyAlignment="1">
      <alignment vertical="center" shrinkToFit="1"/>
    </xf>
    <xf numFmtId="183" fontId="29" fillId="0" borderId="66" xfId="10" applyNumberFormat="1" applyFont="1" applyFill="1" applyBorder="1" applyAlignment="1">
      <alignment vertical="center"/>
    </xf>
    <xf numFmtId="183" fontId="29" fillId="0" borderId="0" xfId="10" applyNumberFormat="1" applyFont="1" applyFill="1" applyBorder="1" applyAlignment="1">
      <alignment vertical="center"/>
    </xf>
    <xf numFmtId="183" fontId="29" fillId="0" borderId="36" xfId="10" applyNumberFormat="1" applyFont="1" applyFill="1" applyBorder="1" applyAlignment="1">
      <alignment vertical="center"/>
    </xf>
    <xf numFmtId="183" fontId="29" fillId="0" borderId="166" xfId="10" applyNumberFormat="1" applyFont="1" applyFill="1" applyBorder="1" applyAlignment="1">
      <alignment vertical="center"/>
    </xf>
    <xf numFmtId="0" fontId="28" fillId="0" borderId="0" xfId="10" applyFont="1" applyFill="1" applyBorder="1" applyAlignment="1">
      <alignment vertical="center" shrinkToFit="1"/>
    </xf>
    <xf numFmtId="0" fontId="28" fillId="0" borderId="154" xfId="10" applyFont="1" applyFill="1" applyBorder="1" applyAlignment="1">
      <alignment vertical="center" shrinkToFit="1"/>
    </xf>
    <xf numFmtId="0" fontId="28" fillId="0" borderId="166" xfId="10" applyFont="1" applyFill="1" applyBorder="1" applyAlignment="1">
      <alignment vertical="center" shrinkToFit="1"/>
    </xf>
    <xf numFmtId="0" fontId="28" fillId="0" borderId="165" xfId="10" applyFont="1" applyFill="1" applyBorder="1" applyAlignment="1">
      <alignment vertical="center" shrinkToFit="1"/>
    </xf>
    <xf numFmtId="0" fontId="29" fillId="0" borderId="161" xfId="10" applyFont="1" applyFill="1" applyBorder="1" applyAlignment="1">
      <alignment vertical="center" wrapText="1"/>
    </xf>
    <xf numFmtId="0" fontId="29" fillId="0" borderId="57" xfId="10" applyFont="1" applyFill="1" applyBorder="1" applyAlignment="1">
      <alignment vertical="center" shrinkToFit="1"/>
    </xf>
    <xf numFmtId="0" fontId="29" fillId="0" borderId="56" xfId="10" applyFont="1" applyFill="1" applyBorder="1" applyAlignment="1">
      <alignment vertical="center" shrinkToFit="1"/>
    </xf>
    <xf numFmtId="183" fontId="29" fillId="0" borderId="67" xfId="10" applyNumberFormat="1" applyFont="1" applyFill="1" applyBorder="1" applyAlignment="1">
      <alignment vertical="center"/>
    </xf>
    <xf numFmtId="183" fontId="29" fillId="0" borderId="57" xfId="10" applyNumberFormat="1" applyFont="1" applyFill="1" applyBorder="1" applyAlignment="1">
      <alignment vertical="center"/>
    </xf>
    <xf numFmtId="0" fontId="28" fillId="0" borderId="57" xfId="10" applyFont="1" applyFill="1" applyBorder="1" applyAlignment="1">
      <alignment vertical="center" shrinkToFit="1"/>
    </xf>
    <xf numFmtId="0" fontId="28" fillId="0" borderId="160" xfId="10" applyFont="1" applyFill="1" applyBorder="1" applyAlignment="1">
      <alignment vertical="center" shrinkToFit="1"/>
    </xf>
    <xf numFmtId="183" fontId="29" fillId="0" borderId="10" xfId="10" applyNumberFormat="1" applyFont="1" applyFill="1" applyBorder="1" applyAlignment="1">
      <alignment horizontal="center" vertical="center"/>
    </xf>
    <xf numFmtId="38" fontId="29" fillId="0" borderId="10" xfId="15" applyFont="1" applyFill="1" applyBorder="1" applyAlignment="1">
      <alignment horizontal="center" vertical="center"/>
    </xf>
    <xf numFmtId="181" fontId="29" fillId="0" borderId="162" xfId="10" applyNumberFormat="1" applyFont="1" applyFill="1" applyBorder="1" applyAlignment="1">
      <alignment vertical="center"/>
    </xf>
    <xf numFmtId="181" fontId="29" fillId="0" borderId="16" xfId="10" applyNumberFormat="1" applyFont="1" applyFill="1" applyBorder="1" applyAlignment="1">
      <alignment vertical="center"/>
    </xf>
    <xf numFmtId="181" fontId="29" fillId="0" borderId="29" xfId="10" applyNumberFormat="1" applyFont="1" applyFill="1" applyBorder="1" applyAlignment="1">
      <alignment vertical="center"/>
    </xf>
    <xf numFmtId="178" fontId="29" fillId="0" borderId="169" xfId="10" applyNumberFormat="1" applyFont="1" applyFill="1" applyBorder="1" applyAlignment="1">
      <alignment horizontal="center" vertical="center" shrinkToFit="1"/>
    </xf>
    <xf numFmtId="181" fontId="29" fillId="0" borderId="115" xfId="10" applyNumberFormat="1" applyFont="1" applyFill="1" applyBorder="1" applyAlignment="1">
      <alignment vertical="center"/>
    </xf>
    <xf numFmtId="181" fontId="29" fillId="0" borderId="169" xfId="10" applyNumberFormat="1" applyFont="1" applyFill="1" applyBorder="1" applyAlignment="1">
      <alignment vertical="center"/>
    </xf>
    <xf numFmtId="181" fontId="29" fillId="0" borderId="168" xfId="10" applyNumberFormat="1" applyFont="1" applyFill="1" applyBorder="1" applyAlignment="1">
      <alignment vertical="center"/>
    </xf>
    <xf numFmtId="0" fontId="29" fillId="0" borderId="115" xfId="10" applyFont="1" applyFill="1" applyBorder="1" applyAlignment="1">
      <alignment horizontal="center" vertical="center"/>
    </xf>
    <xf numFmtId="0" fontId="29" fillId="0" borderId="169" xfId="10" applyFont="1" applyFill="1" applyBorder="1" applyAlignment="1">
      <alignment horizontal="center" vertical="center"/>
    </xf>
    <xf numFmtId="0" fontId="29" fillId="0" borderId="129" xfId="10" applyFont="1" applyFill="1" applyBorder="1" applyAlignment="1">
      <alignment horizontal="center" vertical="center"/>
    </xf>
    <xf numFmtId="38" fontId="29" fillId="0" borderId="169" xfId="17" applyFont="1" applyFill="1" applyBorder="1" applyAlignment="1">
      <alignment horizontal="center" vertical="center"/>
    </xf>
    <xf numFmtId="0" fontId="29" fillId="0" borderId="67" xfId="10" applyFont="1" applyFill="1" applyBorder="1" applyAlignment="1">
      <alignment horizontal="center" vertical="center" wrapText="1"/>
    </xf>
    <xf numFmtId="181" fontId="29" fillId="0" borderId="142" xfId="10" applyNumberFormat="1" applyFont="1" applyFill="1" applyBorder="1" applyAlignment="1">
      <alignment horizontal="center" vertical="center"/>
    </xf>
    <xf numFmtId="0" fontId="29" fillId="0" borderId="160" xfId="10" applyFont="1" applyFill="1" applyBorder="1" applyAlignment="1">
      <alignment vertical="center" shrinkToFit="1"/>
    </xf>
    <xf numFmtId="0" fontId="29" fillId="0" borderId="154" xfId="10" applyFont="1" applyFill="1" applyBorder="1" applyAlignment="1">
      <alignment vertical="center" shrinkToFit="1"/>
    </xf>
    <xf numFmtId="0" fontId="29" fillId="0" borderId="66" xfId="10" applyFont="1" applyFill="1" applyBorder="1" applyAlignment="1">
      <alignment vertical="center"/>
    </xf>
    <xf numFmtId="0" fontId="29" fillId="0" borderId="24" xfId="10" applyFont="1" applyFill="1" applyBorder="1" applyAlignment="1">
      <alignment vertical="center"/>
    </xf>
    <xf numFmtId="0" fontId="29" fillId="0" borderId="7" xfId="10" applyFont="1" applyFill="1" applyBorder="1" applyAlignment="1">
      <alignment vertical="center"/>
    </xf>
    <xf numFmtId="0" fontId="29" fillId="0" borderId="18" xfId="10" applyFont="1" applyFill="1" applyBorder="1" applyAlignment="1">
      <alignment vertical="center"/>
    </xf>
    <xf numFmtId="0" fontId="29" fillId="0" borderId="136" xfId="10" applyFont="1" applyFill="1" applyBorder="1" applyAlignment="1">
      <alignment vertical="center"/>
    </xf>
    <xf numFmtId="178" fontId="29" fillId="0" borderId="10" xfId="10" applyNumberFormat="1" applyFont="1" applyFill="1" applyBorder="1" applyAlignment="1">
      <alignment horizontal="center" vertical="center"/>
    </xf>
    <xf numFmtId="181" fontId="29" fillId="0" borderId="120" xfId="10" applyNumberFormat="1" applyFont="1" applyFill="1" applyBorder="1" applyAlignment="1">
      <alignment vertical="center"/>
    </xf>
    <xf numFmtId="181" fontId="29" fillId="0" borderId="10" xfId="10" applyNumberFormat="1" applyFont="1" applyFill="1" applyBorder="1" applyAlignment="1">
      <alignment vertical="center"/>
    </xf>
    <xf numFmtId="181" fontId="29" fillId="0" borderId="20" xfId="10" applyNumberFormat="1" applyFont="1" applyFill="1" applyBorder="1" applyAlignment="1">
      <alignment vertical="center"/>
    </xf>
    <xf numFmtId="181" fontId="29" fillId="0" borderId="120" xfId="10" applyNumberFormat="1" applyFont="1" applyFill="1" applyBorder="1" applyAlignment="1">
      <alignment horizontal="center" vertical="center"/>
    </xf>
    <xf numFmtId="181" fontId="29" fillId="0" borderId="10" xfId="10" applyNumberFormat="1" applyFont="1" applyFill="1" applyBorder="1" applyAlignment="1">
      <alignment horizontal="center" vertical="center"/>
    </xf>
    <xf numFmtId="181" fontId="29" fillId="0" borderId="20" xfId="10" applyNumberFormat="1" applyFont="1" applyFill="1" applyBorder="1" applyAlignment="1">
      <alignment horizontal="center" vertical="center"/>
    </xf>
    <xf numFmtId="183" fontId="29" fillId="0" borderId="120" xfId="10" applyNumberFormat="1" applyFont="1" applyFill="1" applyBorder="1" applyAlignment="1">
      <alignment vertical="center"/>
    </xf>
    <xf numFmtId="183" fontId="29" fillId="0" borderId="10" xfId="10" applyNumberFormat="1" applyFont="1" applyFill="1" applyBorder="1" applyAlignment="1">
      <alignment vertical="center"/>
    </xf>
    <xf numFmtId="178" fontId="29" fillId="0" borderId="16" xfId="10" applyNumberFormat="1" applyFont="1" applyFill="1" applyBorder="1" applyAlignment="1">
      <alignment vertical="center"/>
    </xf>
    <xf numFmtId="0" fontId="29" fillId="0" borderId="16" xfId="10" applyFont="1" applyFill="1" applyBorder="1" applyAlignment="1">
      <alignment vertical="center"/>
    </xf>
    <xf numFmtId="178" fontId="29" fillId="0" borderId="169" xfId="10" applyNumberFormat="1" applyFont="1" applyFill="1" applyBorder="1" applyAlignment="1">
      <alignment vertical="center"/>
    </xf>
    <xf numFmtId="0" fontId="29" fillId="0" borderId="10" xfId="10" applyFont="1" applyFill="1" applyBorder="1" applyAlignment="1">
      <alignment horizontal="center" vertical="center"/>
    </xf>
    <xf numFmtId="0" fontId="29" fillId="0" borderId="165" xfId="10" applyFont="1" applyFill="1" applyBorder="1" applyAlignment="1">
      <alignment vertical="center" shrinkToFit="1"/>
    </xf>
    <xf numFmtId="0" fontId="29" fillId="0" borderId="25" xfId="10" applyFont="1" applyFill="1" applyBorder="1" applyAlignment="1">
      <alignment vertical="center" wrapText="1"/>
    </xf>
    <xf numFmtId="38" fontId="29" fillId="0" borderId="169" xfId="15" applyFont="1" applyFill="1" applyBorder="1" applyAlignment="1">
      <alignment horizontal="right" vertical="center"/>
    </xf>
    <xf numFmtId="178" fontId="29" fillId="0" borderId="157" xfId="10" applyNumberFormat="1" applyFont="1" applyFill="1" applyBorder="1" applyAlignment="1">
      <alignment vertical="center"/>
    </xf>
    <xf numFmtId="38" fontId="29" fillId="0" borderId="157" xfId="15" applyFont="1" applyFill="1" applyBorder="1" applyAlignment="1">
      <alignment horizontal="right" vertical="center"/>
    </xf>
    <xf numFmtId="0" fontId="29" fillId="0" borderId="158" xfId="10" applyFont="1" applyFill="1" applyBorder="1" applyAlignment="1">
      <alignment horizontal="center" vertical="center"/>
    </xf>
    <xf numFmtId="0" fontId="29" fillId="0" borderId="157" xfId="10" applyFont="1" applyFill="1" applyBorder="1" applyAlignment="1">
      <alignment horizontal="center" vertical="center"/>
    </xf>
    <xf numFmtId="0" fontId="29" fillId="0" borderId="159" xfId="10" applyFont="1" applyFill="1" applyBorder="1" applyAlignment="1">
      <alignment horizontal="center" vertical="center"/>
    </xf>
    <xf numFmtId="181" fontId="29" fillId="0" borderId="158" xfId="10" applyNumberFormat="1" applyFont="1" applyFill="1" applyBorder="1" applyAlignment="1">
      <alignment vertical="center"/>
    </xf>
    <xf numFmtId="181" fontId="29" fillId="0" borderId="157" xfId="10" applyNumberFormat="1" applyFont="1" applyFill="1" applyBorder="1" applyAlignment="1">
      <alignment vertical="center"/>
    </xf>
    <xf numFmtId="181" fontId="29" fillId="0" borderId="156" xfId="10" applyNumberFormat="1" applyFont="1" applyFill="1" applyBorder="1" applyAlignment="1">
      <alignment vertical="center"/>
    </xf>
    <xf numFmtId="0" fontId="29" fillId="0" borderId="162" xfId="10" applyFont="1" applyFill="1" applyBorder="1" applyAlignment="1">
      <alignment vertical="center"/>
    </xf>
    <xf numFmtId="0" fontId="29" fillId="0" borderId="23" xfId="10" applyFont="1" applyFill="1" applyBorder="1" applyAlignment="1">
      <alignment vertical="center"/>
    </xf>
    <xf numFmtId="38" fontId="29" fillId="0" borderId="10" xfId="15" applyFont="1" applyFill="1" applyBorder="1" applyAlignment="1">
      <alignment horizontal="right" vertical="center"/>
    </xf>
    <xf numFmtId="183" fontId="29" fillId="0" borderId="152" xfId="10" applyNumberFormat="1" applyFont="1" applyFill="1" applyBorder="1" applyAlignment="1">
      <alignment vertical="center"/>
    </xf>
    <xf numFmtId="183" fontId="29" fillId="0" borderId="31" xfId="10" applyNumberFormat="1" applyFont="1" applyFill="1" applyBorder="1" applyAlignment="1">
      <alignment vertical="center"/>
    </xf>
    <xf numFmtId="0" fontId="28" fillId="0" borderId="31" xfId="10" applyFont="1" applyFill="1" applyBorder="1" applyAlignment="1">
      <alignment vertical="center" shrinkToFit="1"/>
    </xf>
    <xf numFmtId="0" fontId="28" fillId="0" borderId="151" xfId="10" applyFont="1" applyFill="1" applyBorder="1" applyAlignment="1">
      <alignment vertical="center" shrinkToFit="1"/>
    </xf>
    <xf numFmtId="0" fontId="29" fillId="0" borderId="31" xfId="10" applyFont="1" applyFill="1" applyBorder="1" applyAlignment="1">
      <alignment vertical="center" shrinkToFit="1"/>
    </xf>
    <xf numFmtId="0" fontId="29" fillId="0" borderId="153" xfId="10" applyFont="1" applyFill="1" applyBorder="1" applyAlignment="1">
      <alignment vertical="center" shrinkToFit="1"/>
    </xf>
    <xf numFmtId="0" fontId="25" fillId="0" borderId="31" xfId="10" applyFill="1" applyBorder="1" applyAlignment="1">
      <alignment horizontal="left" vertical="center"/>
    </xf>
    <xf numFmtId="0" fontId="25" fillId="0" borderId="151" xfId="10" applyFill="1" applyBorder="1" applyAlignment="1">
      <alignment horizontal="left" vertical="center"/>
    </xf>
    <xf numFmtId="0" fontId="29" fillId="0" borderId="150" xfId="10" applyFont="1" applyFill="1" applyBorder="1" applyAlignment="1">
      <alignment vertical="center"/>
    </xf>
    <xf numFmtId="0" fontId="29" fillId="0" borderId="31" xfId="10" applyFont="1" applyFill="1" applyBorder="1" applyAlignment="1">
      <alignment vertical="center"/>
    </xf>
    <xf numFmtId="0" fontId="29" fillId="0" borderId="56" xfId="10" applyFont="1" applyFill="1" applyBorder="1" applyAlignment="1">
      <alignment vertical="center"/>
    </xf>
    <xf numFmtId="0" fontId="29" fillId="0" borderId="52" xfId="10" applyFont="1" applyFill="1" applyBorder="1" applyAlignment="1">
      <alignment vertical="center"/>
    </xf>
    <xf numFmtId="0" fontId="29" fillId="0" borderId="153" xfId="10" applyFont="1" applyFill="1" applyBorder="1" applyAlignment="1">
      <alignment vertical="center"/>
    </xf>
    <xf numFmtId="38" fontId="29" fillId="0" borderId="0" xfId="15" applyFont="1" applyFill="1" applyBorder="1" applyAlignment="1">
      <alignment horizontal="right" vertical="center"/>
    </xf>
    <xf numFmtId="38" fontId="29" fillId="0" borderId="169" xfId="15" applyFont="1" applyFill="1" applyBorder="1" applyAlignment="1">
      <alignment horizontal="right" vertical="center" shrinkToFit="1"/>
    </xf>
    <xf numFmtId="181" fontId="28" fillId="0" borderId="152" xfId="10" applyNumberFormat="1" applyFont="1" applyFill="1" applyBorder="1" applyAlignment="1">
      <alignment vertical="center"/>
    </xf>
    <xf numFmtId="181" fontId="28" fillId="0" borderId="31" xfId="10" applyNumberFormat="1" applyFont="1" applyFill="1" applyBorder="1" applyAlignment="1">
      <alignment vertical="center"/>
    </xf>
    <xf numFmtId="181" fontId="28" fillId="0" borderId="151" xfId="10" applyNumberFormat="1" applyFont="1" applyFill="1" applyBorder="1" applyAlignment="1">
      <alignment vertical="center"/>
    </xf>
    <xf numFmtId="183" fontId="28" fillId="0" borderId="152" xfId="10" applyNumberFormat="1" applyFont="1" applyFill="1" applyBorder="1" applyAlignment="1">
      <alignment vertical="center"/>
    </xf>
    <xf numFmtId="183" fontId="28" fillId="0" borderId="31" xfId="10" applyNumberFormat="1" applyFont="1" applyFill="1" applyBorder="1" applyAlignment="1">
      <alignment vertical="center"/>
    </xf>
    <xf numFmtId="181" fontId="28" fillId="0" borderId="31" xfId="10" applyNumberFormat="1" applyFont="1" applyFill="1" applyBorder="1" applyAlignment="1">
      <alignment vertical="center" shrinkToFit="1"/>
    </xf>
    <xf numFmtId="181" fontId="28" fillId="0" borderId="151" xfId="10" applyNumberFormat="1" applyFont="1" applyFill="1" applyBorder="1" applyAlignment="1">
      <alignment vertical="center" shrinkToFit="1"/>
    </xf>
    <xf numFmtId="0" fontId="26" fillId="0" borderId="11" xfId="10" applyFont="1" applyFill="1" applyBorder="1" applyAlignment="1">
      <alignment horizontal="center" vertical="center"/>
    </xf>
    <xf numFmtId="0" fontId="26" fillId="0" borderId="14" xfId="10" applyFont="1" applyFill="1" applyBorder="1" applyAlignment="1">
      <alignment horizontal="center" vertical="center"/>
    </xf>
    <xf numFmtId="187" fontId="25" fillId="0" borderId="13" xfId="10" applyNumberFormat="1" applyFill="1" applyBorder="1" applyAlignment="1">
      <alignment horizontal="center" vertical="center"/>
    </xf>
    <xf numFmtId="0" fontId="25" fillId="0" borderId="13" xfId="10" applyFill="1" applyBorder="1" applyAlignment="1">
      <alignment horizontal="center" vertical="center"/>
    </xf>
    <xf numFmtId="0" fontId="25" fillId="0" borderId="13" xfId="10" applyFill="1" applyBorder="1" applyAlignment="1">
      <alignment horizontal="left" vertical="center"/>
    </xf>
    <xf numFmtId="0" fontId="25" fillId="0" borderId="12" xfId="10" applyFill="1" applyBorder="1" applyAlignment="1">
      <alignment horizontal="left" vertical="center"/>
    </xf>
    <xf numFmtId="0" fontId="26" fillId="0" borderId="25" xfId="10" applyFont="1" applyFill="1" applyBorder="1" applyAlignment="1">
      <alignment horizontal="center" vertical="center"/>
    </xf>
    <xf numFmtId="0" fontId="26" fillId="0" borderId="0" xfId="10" applyFont="1" applyFill="1" applyBorder="1" applyAlignment="1">
      <alignment horizontal="center" vertical="center"/>
    </xf>
    <xf numFmtId="187" fontId="26" fillId="0" borderId="66" xfId="10" applyNumberFormat="1" applyFont="1" applyFill="1" applyBorder="1" applyAlignment="1">
      <alignment horizontal="right" vertical="center"/>
    </xf>
    <xf numFmtId="187" fontId="26" fillId="0" borderId="0" xfId="10" applyNumberFormat="1" applyFont="1" applyFill="1" applyBorder="1" applyAlignment="1">
      <alignment horizontal="right" vertical="center"/>
    </xf>
    <xf numFmtId="187" fontId="26" fillId="0" borderId="0" xfId="10" applyNumberFormat="1" applyFont="1" applyFill="1" applyBorder="1" applyAlignment="1">
      <alignment horizontal="left" vertical="center"/>
    </xf>
    <xf numFmtId="187" fontId="26" fillId="0" borderId="52" xfId="10" applyNumberFormat="1" applyFont="1" applyFill="1" applyBorder="1" applyAlignment="1">
      <alignment horizontal="left" vertical="center"/>
    </xf>
    <xf numFmtId="187" fontId="25" fillId="0" borderId="0" xfId="10" applyNumberFormat="1" applyFill="1" applyBorder="1" applyAlignment="1">
      <alignment horizontal="right" vertical="center"/>
    </xf>
    <xf numFmtId="0" fontId="25" fillId="0" borderId="0" xfId="10" applyFill="1" applyBorder="1" applyAlignment="1">
      <alignment horizontal="left" vertical="center"/>
    </xf>
    <xf numFmtId="0" fontId="25" fillId="0" borderId="154" xfId="10" applyFill="1" applyBorder="1" applyAlignment="1">
      <alignment horizontal="left" vertical="center"/>
    </xf>
    <xf numFmtId="0" fontId="26" fillId="0" borderId="174" xfId="10" applyFont="1" applyFill="1" applyBorder="1" applyAlignment="1">
      <alignment horizontal="center" vertical="center"/>
    </xf>
    <xf numFmtId="0" fontId="26" fillId="0" borderId="145" xfId="10" applyFont="1" applyFill="1" applyBorder="1" applyAlignment="1">
      <alignment horizontal="center" vertical="center"/>
    </xf>
    <xf numFmtId="0" fontId="26" fillId="0" borderId="146" xfId="10" applyFont="1" applyFill="1" applyBorder="1" applyAlignment="1">
      <alignment horizontal="center" vertical="center"/>
    </xf>
    <xf numFmtId="0" fontId="26" fillId="0" borderId="144" xfId="10" applyFont="1" applyFill="1" applyBorder="1" applyAlignment="1">
      <alignment horizontal="center" vertical="center"/>
    </xf>
    <xf numFmtId="0" fontId="25" fillId="0" borderId="145" xfId="10" applyFill="1" applyBorder="1" applyAlignment="1">
      <alignment horizontal="center" vertical="center"/>
    </xf>
    <xf numFmtId="0" fontId="25" fillId="0" borderId="175" xfId="10" applyFill="1" applyBorder="1" applyAlignment="1">
      <alignment horizontal="center" vertical="center"/>
    </xf>
    <xf numFmtId="184" fontId="29" fillId="0" borderId="152" xfId="10" applyNumberFormat="1" applyFont="1" applyFill="1" applyBorder="1" applyAlignment="1">
      <alignment vertical="center"/>
    </xf>
    <xf numFmtId="184" fontId="29" fillId="0" borderId="31" xfId="10" applyNumberFormat="1" applyFont="1" applyFill="1" applyBorder="1" applyAlignment="1">
      <alignment vertical="center"/>
    </xf>
    <xf numFmtId="0" fontId="26" fillId="0" borderId="150" xfId="10" applyFont="1" applyFill="1" applyBorder="1" applyAlignment="1">
      <alignment horizontal="center" vertical="center"/>
    </xf>
    <xf numFmtId="0" fontId="26" fillId="0" borderId="31" xfId="10" applyFont="1" applyFill="1" applyBorder="1" applyAlignment="1">
      <alignment horizontal="center" vertical="center"/>
    </xf>
    <xf numFmtId="187" fontId="26" fillId="0" borderId="152" xfId="10" applyNumberFormat="1" applyFont="1" applyFill="1" applyBorder="1" applyAlignment="1">
      <alignment horizontal="right" vertical="center"/>
    </xf>
    <xf numFmtId="187" fontId="26" fillId="0" borderId="31" xfId="10" applyNumberFormat="1" applyFont="1" applyFill="1" applyBorder="1" applyAlignment="1">
      <alignment horizontal="right" vertical="center"/>
    </xf>
    <xf numFmtId="187" fontId="26" fillId="0" borderId="31" xfId="10" applyNumberFormat="1" applyFont="1" applyFill="1" applyBorder="1" applyAlignment="1">
      <alignment horizontal="left" vertical="center"/>
    </xf>
    <xf numFmtId="187" fontId="26" fillId="0" borderId="153" xfId="10" applyNumberFormat="1" applyFont="1" applyFill="1" applyBorder="1" applyAlignment="1">
      <alignment horizontal="left" vertical="center"/>
    </xf>
    <xf numFmtId="187" fontId="25" fillId="0" borderId="31" xfId="10" applyNumberFormat="1" applyFill="1" applyBorder="1" applyAlignment="1">
      <alignment horizontal="right" vertical="center"/>
    </xf>
    <xf numFmtId="38" fontId="28" fillId="0" borderId="184" xfId="15" applyFont="1" applyFill="1" applyBorder="1" applyAlignment="1">
      <alignment horizontal="right" vertical="center"/>
    </xf>
    <xf numFmtId="38" fontId="28" fillId="0" borderId="181" xfId="15" applyFont="1" applyFill="1" applyBorder="1" applyAlignment="1">
      <alignment horizontal="right" vertical="center"/>
    </xf>
    <xf numFmtId="178" fontId="28" fillId="0" borderId="125" xfId="10" applyNumberFormat="1" applyFont="1" applyFill="1" applyBorder="1" applyAlignment="1">
      <alignment horizontal="right" vertical="center"/>
    </xf>
    <xf numFmtId="0" fontId="28" fillId="0" borderId="28" xfId="10" applyFont="1" applyFill="1" applyBorder="1" applyAlignment="1">
      <alignment horizontal="right" vertical="center"/>
    </xf>
    <xf numFmtId="0" fontId="28" fillId="0" borderId="189" xfId="10" applyFont="1" applyFill="1" applyBorder="1" applyAlignment="1">
      <alignment horizontal="right" vertical="center"/>
    </xf>
    <xf numFmtId="0" fontId="28" fillId="0" borderId="23" xfId="10" applyFont="1" applyFill="1" applyBorder="1" applyAlignment="1">
      <alignment horizontal="right" vertical="center"/>
    </xf>
    <xf numFmtId="178" fontId="28" fillId="0" borderId="188" xfId="10" applyNumberFormat="1" applyFont="1" applyFill="1" applyBorder="1" applyAlignment="1">
      <alignment horizontal="right" vertical="center"/>
    </xf>
    <xf numFmtId="0" fontId="28" fillId="0" borderId="188" xfId="10" applyFont="1" applyFill="1" applyBorder="1" applyAlignment="1">
      <alignment horizontal="right" vertical="center"/>
    </xf>
    <xf numFmtId="0" fontId="28" fillId="0" borderId="18" xfId="10" applyFont="1" applyFill="1" applyBorder="1" applyAlignment="1">
      <alignment horizontal="right" vertical="center"/>
    </xf>
    <xf numFmtId="0" fontId="57" fillId="7" borderId="34" xfId="0" applyFont="1" applyFill="1" applyBorder="1" applyAlignment="1" applyProtection="1">
      <alignment horizontal="center" vertical="center"/>
      <protection hidden="1"/>
    </xf>
    <xf numFmtId="0" fontId="57" fillId="7" borderId="41" xfId="0" applyFont="1" applyFill="1" applyBorder="1" applyAlignment="1" applyProtection="1">
      <alignment horizontal="center" vertical="center"/>
      <protection hidden="1"/>
    </xf>
  </cellXfs>
  <cellStyles count="21">
    <cellStyle name="ゴシック10" xfId="1"/>
    <cellStyle name="ゴシック11" xfId="2"/>
    <cellStyle name="パーセント" xfId="16" builtinId="5"/>
    <cellStyle name="パーセント 2" xfId="13"/>
    <cellStyle name="パーセント 2 2" xfId="18"/>
    <cellStyle name="桁区切り" xfId="15" builtinId="6"/>
    <cellStyle name="桁区切り 2" xfId="8"/>
    <cellStyle name="桁区切り 3" xfId="9"/>
    <cellStyle name="桁区切り 3 2" xfId="17"/>
    <cellStyle name="桁区切り 4" xfId="11"/>
    <cellStyle name="中ゴシ" xfId="3"/>
    <cellStyle name="中ゴシ10" xfId="4"/>
    <cellStyle name="標準" xfId="0" builtinId="0"/>
    <cellStyle name="標準 2" xfId="6"/>
    <cellStyle name="標準 2 2" xfId="7"/>
    <cellStyle name="標準 2 3" xfId="20"/>
    <cellStyle name="標準 3" xfId="12"/>
    <cellStyle name="標準 3 2" xfId="19"/>
    <cellStyle name="標準 5" xfId="10"/>
    <cellStyle name="標準_(鎌ケ谷)様式K（基準審査項目）_110914" xfId="5"/>
    <cellStyle name="標準_左京・入札説明書・様式" xfId="14"/>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0</xdr:colOff>
      <xdr:row>6</xdr:row>
      <xdr:rowOff>0</xdr:rowOff>
    </xdr:to>
    <xdr:sp macro="" textlink="">
      <xdr:nvSpPr>
        <xdr:cNvPr id="2" name="Line 1"/>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24</xdr:row>
      <xdr:rowOff>28575</xdr:rowOff>
    </xdr:from>
    <xdr:to>
      <xdr:col>3</xdr:col>
      <xdr:colOff>0</xdr:colOff>
      <xdr:row>26</xdr:row>
      <xdr:rowOff>0</xdr:rowOff>
    </xdr:to>
    <xdr:sp macro="" textlink="">
      <xdr:nvSpPr>
        <xdr:cNvPr id="3" name="Line 1"/>
        <xdr:cNvSpPr>
          <a:spLocks noChangeShapeType="1"/>
        </xdr:cNvSpPr>
      </xdr:nvSpPr>
      <xdr:spPr bwMode="auto">
        <a:xfrm>
          <a:off x="9525" y="3771900"/>
          <a:ext cx="2381250" cy="2857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2" name="Line 1"/>
        <xdr:cNvSpPr>
          <a:spLocks noChangeShapeType="1"/>
        </xdr:cNvSpPr>
      </xdr:nvSpPr>
      <xdr:spPr bwMode="auto">
        <a:xfrm>
          <a:off x="161925" y="790575"/>
          <a:ext cx="2333625" cy="381000"/>
        </a:xfrm>
        <a:prstGeom prst="line">
          <a:avLst/>
        </a:prstGeom>
        <a:noFill/>
        <a:ln w="9525">
          <a:solidFill>
            <a:srgbClr val="000000"/>
          </a:solidFill>
          <a:round/>
          <a:headEnd/>
          <a:tailEnd/>
        </a:ln>
      </xdr:spPr>
    </xdr:sp>
    <xdr:clientData/>
  </xdr:twoCellAnchor>
  <xdr:twoCellAnchor>
    <xdr:from>
      <xdr:col>1</xdr:col>
      <xdr:colOff>0</xdr:colOff>
      <xdr:row>12</xdr:row>
      <xdr:rowOff>0</xdr:rowOff>
    </xdr:from>
    <xdr:to>
      <xdr:col>3</xdr:col>
      <xdr:colOff>0</xdr:colOff>
      <xdr:row>12</xdr:row>
      <xdr:rowOff>0</xdr:rowOff>
    </xdr:to>
    <xdr:sp macro="" textlink="">
      <xdr:nvSpPr>
        <xdr:cNvPr id="3" name="Line 7"/>
        <xdr:cNvSpPr>
          <a:spLocks noChangeShapeType="1"/>
        </xdr:cNvSpPr>
      </xdr:nvSpPr>
      <xdr:spPr bwMode="auto">
        <a:xfrm>
          <a:off x="161925" y="2314575"/>
          <a:ext cx="2333625" cy="0"/>
        </a:xfrm>
        <a:prstGeom prst="line">
          <a:avLst/>
        </a:prstGeom>
        <a:noFill/>
        <a:ln w="9525">
          <a:solidFill>
            <a:srgbClr val="000000"/>
          </a:solidFill>
          <a:round/>
          <a:headEnd/>
          <a:tailEnd/>
        </a:ln>
      </xdr:spPr>
    </xdr:sp>
    <xdr:clientData/>
  </xdr:twoCellAnchor>
  <xdr:twoCellAnchor>
    <xdr:from>
      <xdr:col>1</xdr:col>
      <xdr:colOff>0</xdr:colOff>
      <xdr:row>14</xdr:row>
      <xdr:rowOff>0</xdr:rowOff>
    </xdr:from>
    <xdr:to>
      <xdr:col>3</xdr:col>
      <xdr:colOff>0</xdr:colOff>
      <xdr:row>16</xdr:row>
      <xdr:rowOff>0</xdr:rowOff>
    </xdr:to>
    <xdr:sp macro="" textlink="">
      <xdr:nvSpPr>
        <xdr:cNvPr id="4" name="Line 1"/>
        <xdr:cNvSpPr>
          <a:spLocks noChangeShapeType="1"/>
        </xdr:cNvSpPr>
      </xdr:nvSpPr>
      <xdr:spPr bwMode="auto">
        <a:xfrm>
          <a:off x="161925" y="2695575"/>
          <a:ext cx="2333625" cy="3810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view="pageBreakPreview" zoomScaleNormal="85" zoomScaleSheetLayoutView="100" workbookViewId="0">
      <selection activeCell="I57" sqref="I57"/>
    </sheetView>
  </sheetViews>
  <sheetFormatPr defaultColWidth="9" defaultRowHeight="13.5"/>
  <cols>
    <col min="1" max="1" width="3.625" style="183" customWidth="1"/>
    <col min="2" max="2" width="22.125" style="183" customWidth="1"/>
    <col min="3" max="3" width="5.375" style="183" customWidth="1"/>
    <col min="4" max="5" width="7.25" style="183" customWidth="1"/>
    <col min="6" max="6" width="7.25" style="184" customWidth="1"/>
    <col min="7" max="9" width="5.375" style="183" customWidth="1"/>
    <col min="10" max="10" width="19.125" style="182" customWidth="1"/>
    <col min="11" max="15" width="6.875" style="182" customWidth="1"/>
    <col min="16" max="16" width="1.25" style="182" customWidth="1"/>
    <col min="17" max="37" width="6.875" style="182" customWidth="1"/>
    <col min="38" max="16384" width="9" style="182"/>
  </cols>
  <sheetData>
    <row r="1" spans="1:37" ht="21.95" customHeight="1">
      <c r="A1" s="200" t="s">
        <v>370</v>
      </c>
      <c r="B1" s="195"/>
      <c r="O1" s="199"/>
      <c r="AK1" s="198"/>
    </row>
    <row r="2" spans="1:37" ht="21.95" customHeight="1">
      <c r="O2" s="198"/>
      <c r="AK2" s="198"/>
    </row>
    <row r="3" spans="1:37" ht="21.95" customHeight="1">
      <c r="L3" s="725" t="s">
        <v>492</v>
      </c>
      <c r="M3" s="725"/>
      <c r="N3" s="725"/>
      <c r="O3" s="725"/>
      <c r="AF3" s="183"/>
      <c r="AG3" s="183"/>
      <c r="AH3" s="183"/>
      <c r="AI3" s="183"/>
      <c r="AJ3" s="183"/>
      <c r="AK3" s="183"/>
    </row>
    <row r="4" spans="1:37" ht="21.95" customHeight="1"/>
    <row r="5" spans="1:37" ht="36" customHeight="1">
      <c r="A5" s="727" t="s">
        <v>312</v>
      </c>
      <c r="B5" s="727"/>
      <c r="C5" s="727"/>
      <c r="D5" s="727"/>
      <c r="E5" s="727"/>
      <c r="F5" s="727"/>
      <c r="G5" s="727"/>
      <c r="H5" s="727"/>
      <c r="I5" s="727"/>
      <c r="J5" s="727"/>
      <c r="K5" s="727"/>
      <c r="L5" s="727"/>
      <c r="M5" s="727"/>
      <c r="N5" s="727"/>
      <c r="O5" s="727"/>
      <c r="P5" s="197"/>
      <c r="Q5" s="197"/>
      <c r="R5" s="197"/>
      <c r="S5" s="197"/>
      <c r="T5" s="197"/>
      <c r="U5" s="197"/>
      <c r="V5" s="197"/>
      <c r="W5" s="197"/>
      <c r="X5" s="197"/>
      <c r="Y5" s="197"/>
      <c r="Z5" s="197"/>
      <c r="AA5" s="197"/>
      <c r="AB5" s="197"/>
      <c r="AC5" s="197"/>
      <c r="AD5" s="197"/>
      <c r="AE5" s="197"/>
      <c r="AF5" s="197"/>
      <c r="AG5" s="197"/>
      <c r="AH5" s="197"/>
      <c r="AI5" s="197"/>
      <c r="AJ5" s="197"/>
      <c r="AK5" s="197"/>
    </row>
    <row r="6" spans="1:37" ht="21.95" customHeight="1">
      <c r="A6" s="197"/>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row>
    <row r="7" spans="1:37" ht="43.5" customHeight="1">
      <c r="A7" s="726" t="s">
        <v>511</v>
      </c>
      <c r="B7" s="726"/>
      <c r="C7" s="726"/>
      <c r="D7" s="726"/>
      <c r="E7" s="726"/>
      <c r="F7" s="726"/>
      <c r="G7" s="726"/>
      <c r="H7" s="726"/>
      <c r="I7" s="726"/>
      <c r="J7" s="726"/>
      <c r="K7" s="726"/>
      <c r="L7" s="726"/>
      <c r="M7" s="726"/>
      <c r="N7" s="726"/>
      <c r="O7" s="726"/>
      <c r="P7" s="183"/>
      <c r="Q7" s="183"/>
      <c r="R7" s="183"/>
      <c r="S7" s="183"/>
      <c r="T7" s="183"/>
      <c r="U7" s="183"/>
      <c r="V7" s="183"/>
      <c r="W7" s="183"/>
      <c r="X7" s="183"/>
      <c r="Y7" s="183"/>
      <c r="Z7" s="183"/>
      <c r="AA7" s="183"/>
      <c r="AB7" s="183"/>
      <c r="AC7" s="183"/>
      <c r="AD7" s="183"/>
      <c r="AE7" s="183"/>
      <c r="AF7" s="183"/>
      <c r="AG7" s="183"/>
      <c r="AH7" s="183"/>
      <c r="AI7" s="183"/>
      <c r="AJ7" s="183"/>
      <c r="AK7" s="183"/>
    </row>
    <row r="8" spans="1:37" ht="20.100000000000001" customHeight="1">
      <c r="A8" s="195"/>
      <c r="B8" s="195"/>
      <c r="C8" s="195"/>
      <c r="D8" s="195"/>
      <c r="E8" s="195"/>
      <c r="F8" s="196"/>
      <c r="G8" s="195"/>
      <c r="H8" s="195"/>
      <c r="I8" s="195"/>
      <c r="J8" s="194"/>
      <c r="K8" s="194"/>
      <c r="L8" s="194"/>
      <c r="M8" s="194"/>
      <c r="N8" s="194"/>
      <c r="O8" s="194"/>
    </row>
    <row r="9" spans="1:37" ht="24.95" customHeight="1">
      <c r="A9" s="728" t="s">
        <v>311</v>
      </c>
      <c r="B9" s="729"/>
      <c r="C9" s="729"/>
      <c r="D9" s="730"/>
      <c r="E9" s="731"/>
      <c r="F9" s="732"/>
      <c r="G9" s="732"/>
      <c r="H9" s="732"/>
      <c r="I9" s="732"/>
      <c r="J9" s="732"/>
      <c r="K9" s="732"/>
      <c r="L9" s="732"/>
      <c r="M9" s="732"/>
      <c r="N9" s="732"/>
      <c r="O9" s="733"/>
      <c r="P9" s="193"/>
      <c r="Q9" s="193"/>
      <c r="R9" s="193"/>
      <c r="S9" s="193"/>
      <c r="T9" s="193"/>
      <c r="U9" s="193"/>
      <c r="V9" s="193"/>
      <c r="W9" s="193"/>
      <c r="X9" s="193"/>
      <c r="Y9" s="193"/>
      <c r="Z9" s="193"/>
      <c r="AA9" s="193"/>
      <c r="AB9" s="193"/>
      <c r="AC9" s="193"/>
      <c r="AD9" s="193"/>
      <c r="AE9" s="193"/>
      <c r="AF9" s="193"/>
      <c r="AG9" s="193"/>
      <c r="AH9" s="193"/>
      <c r="AI9" s="193"/>
      <c r="AJ9" s="193"/>
      <c r="AK9" s="193"/>
    </row>
    <row r="10" spans="1:37" ht="24.95" customHeight="1">
      <c r="A10" s="728" t="s">
        <v>310</v>
      </c>
      <c r="B10" s="729"/>
      <c r="C10" s="729"/>
      <c r="D10" s="730"/>
      <c r="E10" s="731"/>
      <c r="F10" s="732"/>
      <c r="G10" s="732"/>
      <c r="H10" s="732"/>
      <c r="I10" s="732"/>
      <c r="J10" s="732"/>
      <c r="K10" s="732"/>
      <c r="L10" s="732"/>
      <c r="M10" s="732"/>
      <c r="N10" s="732"/>
      <c r="O10" s="733"/>
      <c r="P10" s="193"/>
      <c r="Q10" s="193"/>
      <c r="R10" s="193"/>
      <c r="S10" s="193"/>
      <c r="T10" s="193"/>
      <c r="U10" s="193"/>
      <c r="V10" s="193"/>
      <c r="W10" s="193"/>
      <c r="X10" s="193"/>
      <c r="Y10" s="193"/>
      <c r="Z10" s="193"/>
      <c r="AA10" s="193"/>
      <c r="AB10" s="193"/>
      <c r="AC10" s="193"/>
      <c r="AD10" s="193"/>
      <c r="AE10" s="193"/>
      <c r="AF10" s="193"/>
      <c r="AG10" s="193"/>
      <c r="AH10" s="193"/>
      <c r="AI10" s="193"/>
      <c r="AJ10" s="193"/>
      <c r="AK10" s="193"/>
    </row>
    <row r="11" spans="1:37" ht="24.95" customHeight="1">
      <c r="A11" s="728" t="s">
        <v>309</v>
      </c>
      <c r="B11" s="729"/>
      <c r="C11" s="729"/>
      <c r="D11" s="730"/>
      <c r="E11" s="731"/>
      <c r="F11" s="732"/>
      <c r="G11" s="732"/>
      <c r="H11" s="732"/>
      <c r="I11" s="732"/>
      <c r="J11" s="732"/>
      <c r="K11" s="732"/>
      <c r="L11" s="732"/>
      <c r="M11" s="732"/>
      <c r="N11" s="732"/>
      <c r="O11" s="733"/>
      <c r="P11" s="193"/>
      <c r="Q11" s="193"/>
      <c r="R11" s="193"/>
      <c r="S11" s="193"/>
      <c r="T11" s="193"/>
      <c r="U11" s="193"/>
      <c r="V11" s="193"/>
      <c r="W11" s="193"/>
      <c r="X11" s="193"/>
      <c r="Y11" s="193"/>
      <c r="Z11" s="193"/>
      <c r="AA11" s="193"/>
      <c r="AB11" s="193"/>
      <c r="AC11" s="193"/>
      <c r="AD11" s="193"/>
      <c r="AE11" s="193"/>
      <c r="AF11" s="193"/>
      <c r="AG11" s="193"/>
      <c r="AH11" s="193"/>
      <c r="AI11" s="193"/>
      <c r="AJ11" s="193"/>
      <c r="AK11" s="193"/>
    </row>
    <row r="12" spans="1:37" ht="24.95" customHeight="1">
      <c r="A12" s="728" t="s">
        <v>308</v>
      </c>
      <c r="B12" s="729"/>
      <c r="C12" s="729"/>
      <c r="D12" s="730"/>
      <c r="E12" s="731"/>
      <c r="F12" s="732"/>
      <c r="G12" s="732"/>
      <c r="H12" s="732"/>
      <c r="I12" s="732"/>
      <c r="J12" s="732"/>
      <c r="K12" s="732"/>
      <c r="L12" s="732"/>
      <c r="M12" s="732"/>
      <c r="N12" s="732"/>
      <c r="O12" s="733"/>
      <c r="P12" s="193"/>
      <c r="Q12" s="193"/>
      <c r="R12" s="193"/>
      <c r="S12" s="193"/>
      <c r="T12" s="193"/>
      <c r="U12" s="193"/>
      <c r="V12" s="193"/>
      <c r="W12" s="193"/>
      <c r="X12" s="193"/>
      <c r="Y12" s="193"/>
      <c r="Z12" s="193"/>
      <c r="AA12" s="193"/>
      <c r="AB12" s="193"/>
      <c r="AC12" s="193"/>
      <c r="AD12" s="193"/>
      <c r="AE12" s="193"/>
      <c r="AF12" s="193"/>
      <c r="AG12" s="193"/>
      <c r="AH12" s="193"/>
      <c r="AI12" s="193"/>
      <c r="AJ12" s="193"/>
      <c r="AK12" s="193"/>
    </row>
    <row r="13" spans="1:37" ht="24.95" customHeight="1">
      <c r="A13" s="728" t="s">
        <v>307</v>
      </c>
      <c r="B13" s="729"/>
      <c r="C13" s="729"/>
      <c r="D13" s="730"/>
      <c r="E13" s="731"/>
      <c r="F13" s="732"/>
      <c r="G13" s="732"/>
      <c r="H13" s="732"/>
      <c r="I13" s="732"/>
      <c r="J13" s="732"/>
      <c r="K13" s="732"/>
      <c r="L13" s="732"/>
      <c r="M13" s="732"/>
      <c r="N13" s="732"/>
      <c r="O13" s="733"/>
      <c r="P13" s="193"/>
      <c r="Q13" s="193"/>
      <c r="R13" s="193"/>
      <c r="S13" s="193"/>
      <c r="T13" s="193"/>
      <c r="U13" s="193"/>
      <c r="V13" s="193"/>
      <c r="W13" s="193"/>
      <c r="X13" s="193"/>
      <c r="Y13" s="193"/>
      <c r="Z13" s="193"/>
      <c r="AA13" s="193"/>
      <c r="AB13" s="193"/>
      <c r="AC13" s="193"/>
      <c r="AD13" s="193"/>
      <c r="AE13" s="193"/>
      <c r="AF13" s="193"/>
      <c r="AG13" s="193"/>
      <c r="AH13" s="193"/>
      <c r="AI13" s="193"/>
      <c r="AJ13" s="193"/>
      <c r="AK13" s="193"/>
    </row>
    <row r="14" spans="1:37" ht="24.95" customHeight="1">
      <c r="A14" s="728" t="s">
        <v>306</v>
      </c>
      <c r="B14" s="729"/>
      <c r="C14" s="729"/>
      <c r="D14" s="730"/>
      <c r="E14" s="731"/>
      <c r="F14" s="732"/>
      <c r="G14" s="732"/>
      <c r="H14" s="732"/>
      <c r="I14" s="732"/>
      <c r="J14" s="732"/>
      <c r="K14" s="732"/>
      <c r="L14" s="732"/>
      <c r="M14" s="732"/>
      <c r="N14" s="732"/>
      <c r="O14" s="733"/>
      <c r="P14" s="193"/>
      <c r="Q14" s="193"/>
      <c r="R14" s="193"/>
      <c r="S14" s="193"/>
      <c r="T14" s="193"/>
      <c r="U14" s="193"/>
      <c r="V14" s="193"/>
      <c r="W14" s="193"/>
      <c r="X14" s="193"/>
      <c r="Y14" s="193"/>
      <c r="Z14" s="193"/>
      <c r="AA14" s="193"/>
      <c r="AB14" s="193"/>
      <c r="AC14" s="193"/>
      <c r="AD14" s="193"/>
      <c r="AE14" s="193"/>
      <c r="AF14" s="193"/>
      <c r="AG14" s="193"/>
      <c r="AH14" s="193"/>
      <c r="AI14" s="193"/>
      <c r="AJ14" s="193"/>
      <c r="AK14" s="193"/>
    </row>
    <row r="15" spans="1:37" ht="24.95" customHeight="1">
      <c r="A15" s="728" t="s">
        <v>305</v>
      </c>
      <c r="B15" s="729"/>
      <c r="C15" s="729"/>
      <c r="D15" s="730"/>
      <c r="E15" s="731"/>
      <c r="F15" s="732"/>
      <c r="G15" s="732"/>
      <c r="H15" s="732"/>
      <c r="I15" s="732"/>
      <c r="J15" s="732"/>
      <c r="K15" s="732"/>
      <c r="L15" s="732"/>
      <c r="M15" s="732"/>
      <c r="N15" s="732"/>
      <c r="O15" s="733"/>
      <c r="P15" s="193"/>
      <c r="Q15" s="193"/>
      <c r="R15" s="193"/>
      <c r="S15" s="193"/>
      <c r="T15" s="193"/>
      <c r="U15" s="193"/>
      <c r="V15" s="193"/>
      <c r="W15" s="193"/>
      <c r="X15" s="193"/>
      <c r="Y15" s="193"/>
      <c r="Z15" s="193"/>
      <c r="AA15" s="193"/>
      <c r="AB15" s="193"/>
      <c r="AC15" s="193"/>
      <c r="AD15" s="193"/>
      <c r="AE15" s="193"/>
      <c r="AF15" s="193"/>
      <c r="AG15" s="193"/>
      <c r="AH15" s="193"/>
      <c r="AI15" s="193"/>
      <c r="AJ15" s="193"/>
      <c r="AK15" s="193"/>
    </row>
    <row r="16" spans="1:37" ht="21.95" customHeight="1">
      <c r="E16" s="734"/>
      <c r="F16" s="734"/>
      <c r="G16" s="734"/>
      <c r="H16" s="734"/>
      <c r="I16" s="734"/>
      <c r="J16" s="734"/>
      <c r="K16" s="734"/>
      <c r="L16" s="734"/>
      <c r="M16" s="734"/>
      <c r="N16" s="734"/>
      <c r="O16" s="734"/>
    </row>
    <row r="17" spans="1:15" ht="21.95" customHeight="1">
      <c r="A17" s="189"/>
      <c r="B17" s="189" t="s">
        <v>299</v>
      </c>
      <c r="C17" s="189" t="s">
        <v>298</v>
      </c>
      <c r="D17" s="189" t="s">
        <v>297</v>
      </c>
      <c r="E17" s="189" t="s">
        <v>304</v>
      </c>
      <c r="F17" s="189" t="s">
        <v>303</v>
      </c>
      <c r="G17" s="735" t="s">
        <v>296</v>
      </c>
      <c r="H17" s="736"/>
      <c r="I17" s="737"/>
      <c r="J17" s="741" t="s">
        <v>295</v>
      </c>
      <c r="K17" s="742"/>
      <c r="L17" s="742"/>
      <c r="M17" s="742"/>
      <c r="N17" s="742"/>
      <c r="O17" s="743"/>
    </row>
    <row r="18" spans="1:15" ht="51" customHeight="1">
      <c r="A18" s="189" t="s">
        <v>294</v>
      </c>
      <c r="B18" s="189" t="s">
        <v>313</v>
      </c>
      <c r="C18" s="189">
        <v>6</v>
      </c>
      <c r="D18" s="192" t="s">
        <v>434</v>
      </c>
      <c r="E18" s="191" t="s">
        <v>302</v>
      </c>
      <c r="F18" s="190" t="s">
        <v>301</v>
      </c>
      <c r="G18" s="738" t="s">
        <v>300</v>
      </c>
      <c r="H18" s="739"/>
      <c r="I18" s="740"/>
      <c r="J18" s="744" t="s">
        <v>435</v>
      </c>
      <c r="K18" s="745"/>
      <c r="L18" s="745"/>
      <c r="M18" s="745"/>
      <c r="N18" s="745"/>
      <c r="O18" s="746"/>
    </row>
    <row r="19" spans="1:15" ht="51" customHeight="1">
      <c r="A19" s="189">
        <v>1</v>
      </c>
      <c r="B19" s="188"/>
      <c r="C19" s="186"/>
      <c r="D19" s="187"/>
      <c r="E19" s="186"/>
      <c r="F19" s="185"/>
      <c r="G19" s="747"/>
      <c r="H19" s="748"/>
      <c r="I19" s="749"/>
      <c r="J19" s="747"/>
      <c r="K19" s="748"/>
      <c r="L19" s="748"/>
      <c r="M19" s="748"/>
      <c r="N19" s="748"/>
      <c r="O19" s="749"/>
    </row>
    <row r="20" spans="1:15" ht="51" customHeight="1">
      <c r="A20" s="189">
        <v>2</v>
      </c>
      <c r="B20" s="188"/>
      <c r="C20" s="186"/>
      <c r="D20" s="187"/>
      <c r="E20" s="186"/>
      <c r="F20" s="185"/>
      <c r="G20" s="368"/>
      <c r="H20" s="369"/>
      <c r="I20" s="370"/>
      <c r="J20" s="368"/>
      <c r="K20" s="369"/>
      <c r="L20" s="369"/>
      <c r="M20" s="369"/>
      <c r="N20" s="369"/>
      <c r="O20" s="370"/>
    </row>
    <row r="21" spans="1:15" ht="51" customHeight="1">
      <c r="A21" s="189">
        <v>3</v>
      </c>
      <c r="B21" s="188"/>
      <c r="C21" s="186"/>
      <c r="D21" s="187"/>
      <c r="E21" s="186"/>
      <c r="F21" s="185"/>
      <c r="G21" s="368"/>
      <c r="H21" s="369"/>
      <c r="I21" s="370"/>
      <c r="J21" s="368"/>
      <c r="K21" s="369"/>
      <c r="L21" s="369"/>
      <c r="M21" s="369"/>
      <c r="N21" s="369"/>
      <c r="O21" s="370"/>
    </row>
    <row r="22" spans="1:15" ht="51" customHeight="1">
      <c r="A22" s="189">
        <v>4</v>
      </c>
      <c r="B22" s="188"/>
      <c r="C22" s="186"/>
      <c r="D22" s="187"/>
      <c r="E22" s="186"/>
      <c r="F22" s="185"/>
      <c r="G22" s="368"/>
      <c r="H22" s="369"/>
      <c r="I22" s="370"/>
      <c r="J22" s="368"/>
      <c r="K22" s="369"/>
      <c r="L22" s="369"/>
      <c r="M22" s="369"/>
      <c r="N22" s="369"/>
      <c r="O22" s="370"/>
    </row>
    <row r="23" spans="1:15" ht="51" customHeight="1">
      <c r="A23" s="189">
        <v>5</v>
      </c>
      <c r="B23" s="188"/>
      <c r="C23" s="186"/>
      <c r="D23" s="187"/>
      <c r="E23" s="186"/>
      <c r="F23" s="185"/>
      <c r="G23" s="368"/>
      <c r="H23" s="369"/>
      <c r="I23" s="370"/>
      <c r="J23" s="368"/>
      <c r="K23" s="369"/>
      <c r="L23" s="369"/>
      <c r="M23" s="369"/>
      <c r="N23" s="369"/>
      <c r="O23" s="370"/>
    </row>
    <row r="24" spans="1:15" ht="51" customHeight="1">
      <c r="A24" s="189">
        <v>6</v>
      </c>
      <c r="B24" s="188"/>
      <c r="C24" s="186"/>
      <c r="D24" s="187"/>
      <c r="E24" s="186"/>
      <c r="F24" s="185"/>
      <c r="G24" s="747"/>
      <c r="H24" s="748"/>
      <c r="I24" s="749"/>
      <c r="J24" s="747"/>
      <c r="K24" s="748"/>
      <c r="L24" s="748"/>
      <c r="M24" s="748"/>
      <c r="N24" s="748"/>
      <c r="O24" s="749"/>
    </row>
    <row r="25" spans="1:15" ht="51" customHeight="1">
      <c r="A25" s="189">
        <v>7</v>
      </c>
      <c r="B25" s="188"/>
      <c r="C25" s="186"/>
      <c r="D25" s="187"/>
      <c r="E25" s="186"/>
      <c r="F25" s="185"/>
      <c r="G25" s="747"/>
      <c r="H25" s="748"/>
      <c r="I25" s="749"/>
      <c r="J25" s="747"/>
      <c r="K25" s="748"/>
      <c r="L25" s="748"/>
      <c r="M25" s="748"/>
      <c r="N25" s="748"/>
      <c r="O25" s="749"/>
    </row>
    <row r="26" spans="1:15" ht="51" customHeight="1">
      <c r="A26" s="189">
        <v>8</v>
      </c>
      <c r="B26" s="188"/>
      <c r="C26" s="186"/>
      <c r="D26" s="187"/>
      <c r="E26" s="186"/>
      <c r="F26" s="185"/>
      <c r="G26" s="747"/>
      <c r="H26" s="748"/>
      <c r="I26" s="749"/>
      <c r="J26" s="747"/>
      <c r="K26" s="748"/>
      <c r="L26" s="748"/>
      <c r="M26" s="748"/>
      <c r="N26" s="748"/>
      <c r="O26" s="749"/>
    </row>
    <row r="27" spans="1:15" ht="51" customHeight="1">
      <c r="A27" s="189">
        <v>9</v>
      </c>
      <c r="B27" s="188"/>
      <c r="C27" s="186"/>
      <c r="D27" s="187"/>
      <c r="E27" s="186"/>
      <c r="F27" s="185"/>
      <c r="G27" s="368"/>
      <c r="H27" s="369"/>
      <c r="I27" s="370"/>
      <c r="J27" s="368"/>
      <c r="K27" s="369"/>
      <c r="L27" s="369"/>
      <c r="M27" s="369"/>
      <c r="N27" s="369"/>
      <c r="O27" s="370"/>
    </row>
    <row r="28" spans="1:15" ht="51" customHeight="1">
      <c r="A28" s="189">
        <v>10</v>
      </c>
      <c r="B28" s="188"/>
      <c r="C28" s="186"/>
      <c r="D28" s="187"/>
      <c r="E28" s="186"/>
      <c r="F28" s="185"/>
      <c r="G28" s="747"/>
      <c r="H28" s="748"/>
      <c r="I28" s="749"/>
      <c r="J28" s="747"/>
      <c r="K28" s="748"/>
      <c r="L28" s="748"/>
      <c r="M28" s="748"/>
      <c r="N28" s="748"/>
      <c r="O28" s="749"/>
    </row>
    <row r="30" spans="1:15" ht="21" customHeight="1">
      <c r="A30" s="750" t="s">
        <v>293</v>
      </c>
      <c r="B30" s="750"/>
      <c r="C30" s="750"/>
      <c r="D30" s="750"/>
      <c r="E30" s="750"/>
      <c r="F30" s="750"/>
      <c r="G30" s="750"/>
      <c r="H30" s="750"/>
      <c r="I30" s="750"/>
      <c r="J30" s="750"/>
      <c r="K30" s="750"/>
      <c r="L30" s="750"/>
      <c r="M30" s="750"/>
      <c r="N30" s="750"/>
      <c r="O30" s="750"/>
    </row>
    <row r="31" spans="1:15" ht="21" customHeight="1">
      <c r="A31" s="750" t="s">
        <v>292</v>
      </c>
      <c r="B31" s="750"/>
      <c r="C31" s="750"/>
      <c r="D31" s="750"/>
      <c r="E31" s="750"/>
      <c r="F31" s="750"/>
      <c r="G31" s="750"/>
      <c r="H31" s="750"/>
      <c r="I31" s="750"/>
      <c r="J31" s="750"/>
      <c r="K31" s="750"/>
      <c r="L31" s="750"/>
      <c r="M31" s="750"/>
      <c r="N31" s="750"/>
      <c r="O31" s="750"/>
    </row>
    <row r="32" spans="1:15" ht="21" customHeight="1">
      <c r="A32" s="750" t="s">
        <v>291</v>
      </c>
      <c r="B32" s="750"/>
      <c r="C32" s="750"/>
      <c r="D32" s="750"/>
      <c r="E32" s="750"/>
      <c r="F32" s="750"/>
      <c r="G32" s="750"/>
      <c r="H32" s="750"/>
      <c r="I32" s="750"/>
      <c r="J32" s="750"/>
      <c r="K32" s="750"/>
      <c r="L32" s="750"/>
      <c r="M32" s="750"/>
      <c r="N32" s="750"/>
      <c r="O32" s="750"/>
    </row>
    <row r="33" spans="1:15" ht="21" customHeight="1">
      <c r="A33" s="750" t="s">
        <v>290</v>
      </c>
      <c r="B33" s="750"/>
      <c r="C33" s="750"/>
      <c r="D33" s="750"/>
      <c r="E33" s="750"/>
      <c r="F33" s="750"/>
      <c r="G33" s="750"/>
      <c r="H33" s="750"/>
      <c r="I33" s="750"/>
      <c r="J33" s="750"/>
      <c r="K33" s="750"/>
      <c r="L33" s="750"/>
      <c r="M33" s="750"/>
      <c r="N33" s="750"/>
      <c r="O33" s="750"/>
    </row>
  </sheetData>
  <mergeCells count="36">
    <mergeCell ref="A31:O31"/>
    <mergeCell ref="A32:O32"/>
    <mergeCell ref="A33:O33"/>
    <mergeCell ref="J19:O19"/>
    <mergeCell ref="G28:I28"/>
    <mergeCell ref="G24:I24"/>
    <mergeCell ref="G25:I25"/>
    <mergeCell ref="G26:I26"/>
    <mergeCell ref="J24:O24"/>
    <mergeCell ref="J25:O25"/>
    <mergeCell ref="J26:O26"/>
    <mergeCell ref="J28:O28"/>
    <mergeCell ref="A30:O30"/>
    <mergeCell ref="G17:I17"/>
    <mergeCell ref="G18:I18"/>
    <mergeCell ref="J17:O17"/>
    <mergeCell ref="J18:O18"/>
    <mergeCell ref="G19:I19"/>
    <mergeCell ref="E16:O16"/>
    <mergeCell ref="A11:D11"/>
    <mergeCell ref="A12:D12"/>
    <mergeCell ref="E10:O10"/>
    <mergeCell ref="E11:O11"/>
    <mergeCell ref="E12:O12"/>
    <mergeCell ref="A14:D14"/>
    <mergeCell ref="A10:D10"/>
    <mergeCell ref="A15:D15"/>
    <mergeCell ref="E14:O14"/>
    <mergeCell ref="A13:D13"/>
    <mergeCell ref="E13:O13"/>
    <mergeCell ref="E15:O15"/>
    <mergeCell ref="L3:O3"/>
    <mergeCell ref="A7:O7"/>
    <mergeCell ref="A5:O5"/>
    <mergeCell ref="A9:D9"/>
    <mergeCell ref="E9:O9"/>
  </mergeCells>
  <phoneticPr fontId="4"/>
  <printOptions horizontalCentered="1"/>
  <pageMargins left="0.74803149606299213" right="0.74803149606299213" top="0.78740157480314965" bottom="0.78740157480314965" header="0" footer="0"/>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83"/>
  <sheetViews>
    <sheetView view="pageBreakPreview" topLeftCell="D1" zoomScaleNormal="115" zoomScaleSheetLayoutView="100" workbookViewId="0">
      <selection activeCell="I57" sqref="I57"/>
    </sheetView>
  </sheetViews>
  <sheetFormatPr defaultRowHeight="13.5"/>
  <cols>
    <col min="1" max="1" width="2.625" style="494" customWidth="1"/>
    <col min="2" max="7" width="3.625" style="88" customWidth="1"/>
    <col min="8" max="8" width="4.5" style="88" bestFit="1" customWidth="1"/>
    <col min="9" max="9" width="10.5" style="88" bestFit="1" customWidth="1"/>
    <col min="10" max="20" width="4.375" style="88" customWidth="1"/>
    <col min="21" max="21" width="4.5" style="88" customWidth="1"/>
    <col min="22" max="33" width="4.375" style="88" customWidth="1"/>
    <col min="34" max="37" width="4.25" style="88" customWidth="1"/>
    <col min="38" max="42" width="3.625" style="88" customWidth="1"/>
    <col min="43" max="48" width="3.625" style="494" customWidth="1"/>
    <col min="49" max="49" width="10" style="494" customWidth="1"/>
    <col min="50" max="76" width="3.625" style="494" customWidth="1"/>
    <col min="77" max="256" width="8.875" style="494"/>
    <col min="257" max="257" width="2.625" style="494" customWidth="1"/>
    <col min="258" max="304" width="3.625" style="494" customWidth="1"/>
    <col min="305" max="305" width="2.375" style="494" customWidth="1"/>
    <col min="306" max="332" width="3.625" style="494" customWidth="1"/>
    <col min="333" max="512" width="8.875" style="494"/>
    <col min="513" max="513" width="2.625" style="494" customWidth="1"/>
    <col min="514" max="560" width="3.625" style="494" customWidth="1"/>
    <col min="561" max="561" width="2.375" style="494" customWidth="1"/>
    <col min="562" max="588" width="3.625" style="494" customWidth="1"/>
    <col min="589" max="768" width="8.875" style="494"/>
    <col min="769" max="769" width="2.625" style="494" customWidth="1"/>
    <col min="770" max="816" width="3.625" style="494" customWidth="1"/>
    <col min="817" max="817" width="2.375" style="494" customWidth="1"/>
    <col min="818" max="844" width="3.625" style="494" customWidth="1"/>
    <col min="845" max="1024" width="8.875" style="494"/>
    <col min="1025" max="1025" width="2.625" style="494" customWidth="1"/>
    <col min="1026" max="1072" width="3.625" style="494" customWidth="1"/>
    <col min="1073" max="1073" width="2.375" style="494" customWidth="1"/>
    <col min="1074" max="1100" width="3.625" style="494" customWidth="1"/>
    <col min="1101" max="1280" width="8.875" style="494"/>
    <col min="1281" max="1281" width="2.625" style="494" customWidth="1"/>
    <col min="1282" max="1328" width="3.625" style="494" customWidth="1"/>
    <col min="1329" max="1329" width="2.375" style="494" customWidth="1"/>
    <col min="1330" max="1356" width="3.625" style="494" customWidth="1"/>
    <col min="1357" max="1536" width="8.875" style="494"/>
    <col min="1537" max="1537" width="2.625" style="494" customWidth="1"/>
    <col min="1538" max="1584" width="3.625" style="494" customWidth="1"/>
    <col min="1585" max="1585" width="2.375" style="494" customWidth="1"/>
    <col min="1586" max="1612" width="3.625" style="494" customWidth="1"/>
    <col min="1613" max="1792" width="8.875" style="494"/>
    <col min="1793" max="1793" width="2.625" style="494" customWidth="1"/>
    <col min="1794" max="1840" width="3.625" style="494" customWidth="1"/>
    <col min="1841" max="1841" width="2.375" style="494" customWidth="1"/>
    <col min="1842" max="1868" width="3.625" style="494" customWidth="1"/>
    <col min="1869" max="2048" width="8.875" style="494"/>
    <col min="2049" max="2049" width="2.625" style="494" customWidth="1"/>
    <col min="2050" max="2096" width="3.625" style="494" customWidth="1"/>
    <col min="2097" max="2097" width="2.375" style="494" customWidth="1"/>
    <col min="2098" max="2124" width="3.625" style="494" customWidth="1"/>
    <col min="2125" max="2304" width="8.875" style="494"/>
    <col min="2305" max="2305" width="2.625" style="494" customWidth="1"/>
    <col min="2306" max="2352" width="3.625" style="494" customWidth="1"/>
    <col min="2353" max="2353" width="2.375" style="494" customWidth="1"/>
    <col min="2354" max="2380" width="3.625" style="494" customWidth="1"/>
    <col min="2381" max="2560" width="8.875" style="494"/>
    <col min="2561" max="2561" width="2.625" style="494" customWidth="1"/>
    <col min="2562" max="2608" width="3.625" style="494" customWidth="1"/>
    <col min="2609" max="2609" width="2.375" style="494" customWidth="1"/>
    <col min="2610" max="2636" width="3.625" style="494" customWidth="1"/>
    <col min="2637" max="2816" width="8.875" style="494"/>
    <col min="2817" max="2817" width="2.625" style="494" customWidth="1"/>
    <col min="2818" max="2864" width="3.625" style="494" customWidth="1"/>
    <col min="2865" max="2865" width="2.375" style="494" customWidth="1"/>
    <col min="2866" max="2892" width="3.625" style="494" customWidth="1"/>
    <col min="2893" max="3072" width="8.875" style="494"/>
    <col min="3073" max="3073" width="2.625" style="494" customWidth="1"/>
    <col min="3074" max="3120" width="3.625" style="494" customWidth="1"/>
    <col min="3121" max="3121" width="2.375" style="494" customWidth="1"/>
    <col min="3122" max="3148" width="3.625" style="494" customWidth="1"/>
    <col min="3149" max="3328" width="8.875" style="494"/>
    <col min="3329" max="3329" width="2.625" style="494" customWidth="1"/>
    <col min="3330" max="3376" width="3.625" style="494" customWidth="1"/>
    <col min="3377" max="3377" width="2.375" style="494" customWidth="1"/>
    <col min="3378" max="3404" width="3.625" style="494" customWidth="1"/>
    <col min="3405" max="3584" width="8.875" style="494"/>
    <col min="3585" max="3585" width="2.625" style="494" customWidth="1"/>
    <col min="3586" max="3632" width="3.625" style="494" customWidth="1"/>
    <col min="3633" max="3633" width="2.375" style="494" customWidth="1"/>
    <col min="3634" max="3660" width="3.625" style="494" customWidth="1"/>
    <col min="3661" max="3840" width="8.875" style="494"/>
    <col min="3841" max="3841" width="2.625" style="494" customWidth="1"/>
    <col min="3842" max="3888" width="3.625" style="494" customWidth="1"/>
    <col min="3889" max="3889" width="2.375" style="494" customWidth="1"/>
    <col min="3890" max="3916" width="3.625" style="494" customWidth="1"/>
    <col min="3917" max="4096" width="8.875" style="494"/>
    <col min="4097" max="4097" width="2.625" style="494" customWidth="1"/>
    <col min="4098" max="4144" width="3.625" style="494" customWidth="1"/>
    <col min="4145" max="4145" width="2.375" style="494" customWidth="1"/>
    <col min="4146" max="4172" width="3.625" style="494" customWidth="1"/>
    <col min="4173" max="4352" width="8.875" style="494"/>
    <col min="4353" max="4353" width="2.625" style="494" customWidth="1"/>
    <col min="4354" max="4400" width="3.625" style="494" customWidth="1"/>
    <col min="4401" max="4401" width="2.375" style="494" customWidth="1"/>
    <col min="4402" max="4428" width="3.625" style="494" customWidth="1"/>
    <col min="4429" max="4608" width="8.875" style="494"/>
    <col min="4609" max="4609" width="2.625" style="494" customWidth="1"/>
    <col min="4610" max="4656" width="3.625" style="494" customWidth="1"/>
    <col min="4657" max="4657" width="2.375" style="494" customWidth="1"/>
    <col min="4658" max="4684" width="3.625" style="494" customWidth="1"/>
    <col min="4685" max="4864" width="8.875" style="494"/>
    <col min="4865" max="4865" width="2.625" style="494" customWidth="1"/>
    <col min="4866" max="4912" width="3.625" style="494" customWidth="1"/>
    <col min="4913" max="4913" width="2.375" style="494" customWidth="1"/>
    <col min="4914" max="4940" width="3.625" style="494" customWidth="1"/>
    <col min="4941" max="5120" width="8.875" style="494"/>
    <col min="5121" max="5121" width="2.625" style="494" customWidth="1"/>
    <col min="5122" max="5168" width="3.625" style="494" customWidth="1"/>
    <col min="5169" max="5169" width="2.375" style="494" customWidth="1"/>
    <col min="5170" max="5196" width="3.625" style="494" customWidth="1"/>
    <col min="5197" max="5376" width="8.875" style="494"/>
    <col min="5377" max="5377" width="2.625" style="494" customWidth="1"/>
    <col min="5378" max="5424" width="3.625" style="494" customWidth="1"/>
    <col min="5425" max="5425" width="2.375" style="494" customWidth="1"/>
    <col min="5426" max="5452" width="3.625" style="494" customWidth="1"/>
    <col min="5453" max="5632" width="8.875" style="494"/>
    <col min="5633" max="5633" width="2.625" style="494" customWidth="1"/>
    <col min="5634" max="5680" width="3.625" style="494" customWidth="1"/>
    <col min="5681" max="5681" width="2.375" style="494" customWidth="1"/>
    <col min="5682" max="5708" width="3.625" style="494" customWidth="1"/>
    <col min="5709" max="5888" width="8.875" style="494"/>
    <col min="5889" max="5889" width="2.625" style="494" customWidth="1"/>
    <col min="5890" max="5936" width="3.625" style="494" customWidth="1"/>
    <col min="5937" max="5937" width="2.375" style="494" customWidth="1"/>
    <col min="5938" max="5964" width="3.625" style="494" customWidth="1"/>
    <col min="5965" max="6144" width="8.875" style="494"/>
    <col min="6145" max="6145" width="2.625" style="494" customWidth="1"/>
    <col min="6146" max="6192" width="3.625" style="494" customWidth="1"/>
    <col min="6193" max="6193" width="2.375" style="494" customWidth="1"/>
    <col min="6194" max="6220" width="3.625" style="494" customWidth="1"/>
    <col min="6221" max="6400" width="8.875" style="494"/>
    <col min="6401" max="6401" width="2.625" style="494" customWidth="1"/>
    <col min="6402" max="6448" width="3.625" style="494" customWidth="1"/>
    <col min="6449" max="6449" width="2.375" style="494" customWidth="1"/>
    <col min="6450" max="6476" width="3.625" style="494" customWidth="1"/>
    <col min="6477" max="6656" width="8.875" style="494"/>
    <col min="6657" max="6657" width="2.625" style="494" customWidth="1"/>
    <col min="6658" max="6704" width="3.625" style="494" customWidth="1"/>
    <col min="6705" max="6705" width="2.375" style="494" customWidth="1"/>
    <col min="6706" max="6732" width="3.625" style="494" customWidth="1"/>
    <col min="6733" max="6912" width="8.875" style="494"/>
    <col min="6913" max="6913" width="2.625" style="494" customWidth="1"/>
    <col min="6914" max="6960" width="3.625" style="494" customWidth="1"/>
    <col min="6961" max="6961" width="2.375" style="494" customWidth="1"/>
    <col min="6962" max="6988" width="3.625" style="494" customWidth="1"/>
    <col min="6989" max="7168" width="8.875" style="494"/>
    <col min="7169" max="7169" width="2.625" style="494" customWidth="1"/>
    <col min="7170" max="7216" width="3.625" style="494" customWidth="1"/>
    <col min="7217" max="7217" width="2.375" style="494" customWidth="1"/>
    <col min="7218" max="7244" width="3.625" style="494" customWidth="1"/>
    <col min="7245" max="7424" width="8.875" style="494"/>
    <col min="7425" max="7425" width="2.625" style="494" customWidth="1"/>
    <col min="7426" max="7472" width="3.625" style="494" customWidth="1"/>
    <col min="7473" max="7473" width="2.375" style="494" customWidth="1"/>
    <col min="7474" max="7500" width="3.625" style="494" customWidth="1"/>
    <col min="7501" max="7680" width="8.875" style="494"/>
    <col min="7681" max="7681" width="2.625" style="494" customWidth="1"/>
    <col min="7682" max="7728" width="3.625" style="494" customWidth="1"/>
    <col min="7729" max="7729" width="2.375" style="494" customWidth="1"/>
    <col min="7730" max="7756" width="3.625" style="494" customWidth="1"/>
    <col min="7757" max="7936" width="8.875" style="494"/>
    <col min="7937" max="7937" width="2.625" style="494" customWidth="1"/>
    <col min="7938" max="7984" width="3.625" style="494" customWidth="1"/>
    <col min="7985" max="7985" width="2.375" style="494" customWidth="1"/>
    <col min="7986" max="8012" width="3.625" style="494" customWidth="1"/>
    <col min="8013" max="8192" width="8.875" style="494"/>
    <col min="8193" max="8193" width="2.625" style="494" customWidth="1"/>
    <col min="8194" max="8240" width="3.625" style="494" customWidth="1"/>
    <col min="8241" max="8241" width="2.375" style="494" customWidth="1"/>
    <col min="8242" max="8268" width="3.625" style="494" customWidth="1"/>
    <col min="8269" max="8448" width="8.875" style="494"/>
    <col min="8449" max="8449" width="2.625" style="494" customWidth="1"/>
    <col min="8450" max="8496" width="3.625" style="494" customWidth="1"/>
    <col min="8497" max="8497" width="2.375" style="494" customWidth="1"/>
    <col min="8498" max="8524" width="3.625" style="494" customWidth="1"/>
    <col min="8525" max="8704" width="8.875" style="494"/>
    <col min="8705" max="8705" width="2.625" style="494" customWidth="1"/>
    <col min="8706" max="8752" width="3.625" style="494" customWidth="1"/>
    <col min="8753" max="8753" width="2.375" style="494" customWidth="1"/>
    <col min="8754" max="8780" width="3.625" style="494" customWidth="1"/>
    <col min="8781" max="8960" width="8.875" style="494"/>
    <col min="8961" max="8961" width="2.625" style="494" customWidth="1"/>
    <col min="8962" max="9008" width="3.625" style="494" customWidth="1"/>
    <col min="9009" max="9009" width="2.375" style="494" customWidth="1"/>
    <col min="9010" max="9036" width="3.625" style="494" customWidth="1"/>
    <col min="9037" max="9216" width="8.875" style="494"/>
    <col min="9217" max="9217" width="2.625" style="494" customWidth="1"/>
    <col min="9218" max="9264" width="3.625" style="494" customWidth="1"/>
    <col min="9265" max="9265" width="2.375" style="494" customWidth="1"/>
    <col min="9266" max="9292" width="3.625" style="494" customWidth="1"/>
    <col min="9293" max="9472" width="8.875" style="494"/>
    <col min="9473" max="9473" width="2.625" style="494" customWidth="1"/>
    <col min="9474" max="9520" width="3.625" style="494" customWidth="1"/>
    <col min="9521" max="9521" width="2.375" style="494" customWidth="1"/>
    <col min="9522" max="9548" width="3.625" style="494" customWidth="1"/>
    <col min="9549" max="9728" width="8.875" style="494"/>
    <col min="9729" max="9729" width="2.625" style="494" customWidth="1"/>
    <col min="9730" max="9776" width="3.625" style="494" customWidth="1"/>
    <col min="9777" max="9777" width="2.375" style="494" customWidth="1"/>
    <col min="9778" max="9804" width="3.625" style="494" customWidth="1"/>
    <col min="9805" max="9984" width="8.875" style="494"/>
    <col min="9985" max="9985" width="2.625" style="494" customWidth="1"/>
    <col min="9986" max="10032" width="3.625" style="494" customWidth="1"/>
    <col min="10033" max="10033" width="2.375" style="494" customWidth="1"/>
    <col min="10034" max="10060" width="3.625" style="494" customWidth="1"/>
    <col min="10061" max="10240" width="8.875" style="494"/>
    <col min="10241" max="10241" width="2.625" style="494" customWidth="1"/>
    <col min="10242" max="10288" width="3.625" style="494" customWidth="1"/>
    <col min="10289" max="10289" width="2.375" style="494" customWidth="1"/>
    <col min="10290" max="10316" width="3.625" style="494" customWidth="1"/>
    <col min="10317" max="10496" width="8.875" style="494"/>
    <col min="10497" max="10497" width="2.625" style="494" customWidth="1"/>
    <col min="10498" max="10544" width="3.625" style="494" customWidth="1"/>
    <col min="10545" max="10545" width="2.375" style="494" customWidth="1"/>
    <col min="10546" max="10572" width="3.625" style="494" customWidth="1"/>
    <col min="10573" max="10752" width="8.875" style="494"/>
    <col min="10753" max="10753" width="2.625" style="494" customWidth="1"/>
    <col min="10754" max="10800" width="3.625" style="494" customWidth="1"/>
    <col min="10801" max="10801" width="2.375" style="494" customWidth="1"/>
    <col min="10802" max="10828" width="3.625" style="494" customWidth="1"/>
    <col min="10829" max="11008" width="8.875" style="494"/>
    <col min="11009" max="11009" width="2.625" style="494" customWidth="1"/>
    <col min="11010" max="11056" width="3.625" style="494" customWidth="1"/>
    <col min="11057" max="11057" width="2.375" style="494" customWidth="1"/>
    <col min="11058" max="11084" width="3.625" style="494" customWidth="1"/>
    <col min="11085" max="11264" width="8.875" style="494"/>
    <col min="11265" max="11265" width="2.625" style="494" customWidth="1"/>
    <col min="11266" max="11312" width="3.625" style="494" customWidth="1"/>
    <col min="11313" max="11313" width="2.375" style="494" customWidth="1"/>
    <col min="11314" max="11340" width="3.625" style="494" customWidth="1"/>
    <col min="11341" max="11520" width="8.875" style="494"/>
    <col min="11521" max="11521" width="2.625" style="494" customWidth="1"/>
    <col min="11522" max="11568" width="3.625" style="494" customWidth="1"/>
    <col min="11569" max="11569" width="2.375" style="494" customWidth="1"/>
    <col min="11570" max="11596" width="3.625" style="494" customWidth="1"/>
    <col min="11597" max="11776" width="8.875" style="494"/>
    <col min="11777" max="11777" width="2.625" style="494" customWidth="1"/>
    <col min="11778" max="11824" width="3.625" style="494" customWidth="1"/>
    <col min="11825" max="11825" width="2.375" style="494" customWidth="1"/>
    <col min="11826" max="11852" width="3.625" style="494" customWidth="1"/>
    <col min="11853" max="12032" width="8.875" style="494"/>
    <col min="12033" max="12033" width="2.625" style="494" customWidth="1"/>
    <col min="12034" max="12080" width="3.625" style="494" customWidth="1"/>
    <col min="12081" max="12081" width="2.375" style="494" customWidth="1"/>
    <col min="12082" max="12108" width="3.625" style="494" customWidth="1"/>
    <col min="12109" max="12288" width="8.875" style="494"/>
    <col min="12289" max="12289" width="2.625" style="494" customWidth="1"/>
    <col min="12290" max="12336" width="3.625" style="494" customWidth="1"/>
    <col min="12337" max="12337" width="2.375" style="494" customWidth="1"/>
    <col min="12338" max="12364" width="3.625" style="494" customWidth="1"/>
    <col min="12365" max="12544" width="8.875" style="494"/>
    <col min="12545" max="12545" width="2.625" style="494" customWidth="1"/>
    <col min="12546" max="12592" width="3.625" style="494" customWidth="1"/>
    <col min="12593" max="12593" width="2.375" style="494" customWidth="1"/>
    <col min="12594" max="12620" width="3.625" style="494" customWidth="1"/>
    <col min="12621" max="12800" width="8.875" style="494"/>
    <col min="12801" max="12801" width="2.625" style="494" customWidth="1"/>
    <col min="12802" max="12848" width="3.625" style="494" customWidth="1"/>
    <col min="12849" max="12849" width="2.375" style="494" customWidth="1"/>
    <col min="12850" max="12876" width="3.625" style="494" customWidth="1"/>
    <col min="12877" max="13056" width="8.875" style="494"/>
    <col min="13057" max="13057" width="2.625" style="494" customWidth="1"/>
    <col min="13058" max="13104" width="3.625" style="494" customWidth="1"/>
    <col min="13105" max="13105" width="2.375" style="494" customWidth="1"/>
    <col min="13106" max="13132" width="3.625" style="494" customWidth="1"/>
    <col min="13133" max="13312" width="8.875" style="494"/>
    <col min="13313" max="13313" width="2.625" style="494" customWidth="1"/>
    <col min="13314" max="13360" width="3.625" style="494" customWidth="1"/>
    <col min="13361" max="13361" width="2.375" style="494" customWidth="1"/>
    <col min="13362" max="13388" width="3.625" style="494" customWidth="1"/>
    <col min="13389" max="13568" width="8.875" style="494"/>
    <col min="13569" max="13569" width="2.625" style="494" customWidth="1"/>
    <col min="13570" max="13616" width="3.625" style="494" customWidth="1"/>
    <col min="13617" max="13617" width="2.375" style="494" customWidth="1"/>
    <col min="13618" max="13644" width="3.625" style="494" customWidth="1"/>
    <col min="13645" max="13824" width="8.875" style="494"/>
    <col min="13825" max="13825" width="2.625" style="494" customWidth="1"/>
    <col min="13826" max="13872" width="3.625" style="494" customWidth="1"/>
    <col min="13873" max="13873" width="2.375" style="494" customWidth="1"/>
    <col min="13874" max="13900" width="3.625" style="494" customWidth="1"/>
    <col min="13901" max="14080" width="8.875" style="494"/>
    <col min="14081" max="14081" width="2.625" style="494" customWidth="1"/>
    <col min="14082" max="14128" width="3.625" style="494" customWidth="1"/>
    <col min="14129" max="14129" width="2.375" style="494" customWidth="1"/>
    <col min="14130" max="14156" width="3.625" style="494" customWidth="1"/>
    <col min="14157" max="14336" width="8.875" style="494"/>
    <col min="14337" max="14337" width="2.625" style="494" customWidth="1"/>
    <col min="14338" max="14384" width="3.625" style="494" customWidth="1"/>
    <col min="14385" max="14385" width="2.375" style="494" customWidth="1"/>
    <col min="14386" max="14412" width="3.625" style="494" customWidth="1"/>
    <col min="14413" max="14592" width="8.875" style="494"/>
    <col min="14593" max="14593" width="2.625" style="494" customWidth="1"/>
    <col min="14594" max="14640" width="3.625" style="494" customWidth="1"/>
    <col min="14641" max="14641" width="2.375" style="494" customWidth="1"/>
    <col min="14642" max="14668" width="3.625" style="494" customWidth="1"/>
    <col min="14669" max="14848" width="8.875" style="494"/>
    <col min="14849" max="14849" width="2.625" style="494" customWidth="1"/>
    <col min="14850" max="14896" width="3.625" style="494" customWidth="1"/>
    <col min="14897" max="14897" width="2.375" style="494" customWidth="1"/>
    <col min="14898" max="14924" width="3.625" style="494" customWidth="1"/>
    <col min="14925" max="15104" width="8.875" style="494"/>
    <col min="15105" max="15105" width="2.625" style="494" customWidth="1"/>
    <col min="15106" max="15152" width="3.625" style="494" customWidth="1"/>
    <col min="15153" max="15153" width="2.375" style="494" customWidth="1"/>
    <col min="15154" max="15180" width="3.625" style="494" customWidth="1"/>
    <col min="15181" max="15360" width="8.875" style="494"/>
    <col min="15361" max="15361" width="2.625" style="494" customWidth="1"/>
    <col min="15362" max="15408" width="3.625" style="494" customWidth="1"/>
    <col min="15409" max="15409" width="2.375" style="494" customWidth="1"/>
    <col min="15410" max="15436" width="3.625" style="494" customWidth="1"/>
    <col min="15437" max="15616" width="8.875" style="494"/>
    <col min="15617" max="15617" width="2.625" style="494" customWidth="1"/>
    <col min="15618" max="15664" width="3.625" style="494" customWidth="1"/>
    <col min="15665" max="15665" width="2.375" style="494" customWidth="1"/>
    <col min="15666" max="15692" width="3.625" style="494" customWidth="1"/>
    <col min="15693" max="15872" width="8.875" style="494"/>
    <col min="15873" max="15873" width="2.625" style="494" customWidth="1"/>
    <col min="15874" max="15920" width="3.625" style="494" customWidth="1"/>
    <col min="15921" max="15921" width="2.375" style="494" customWidth="1"/>
    <col min="15922" max="15948" width="3.625" style="494" customWidth="1"/>
    <col min="15949" max="16128" width="8.875" style="494"/>
    <col min="16129" max="16129" width="2.625" style="494" customWidth="1"/>
    <col min="16130" max="16176" width="3.625" style="494" customWidth="1"/>
    <col min="16177" max="16177" width="2.375" style="494" customWidth="1"/>
    <col min="16178" max="16204" width="3.625" style="494" customWidth="1"/>
    <col min="16205" max="16384" width="8.875" style="494"/>
  </cols>
  <sheetData>
    <row r="1" spans="2:50">
      <c r="B1" s="165" t="s">
        <v>287</v>
      </c>
      <c r="K1" s="968" t="s">
        <v>174</v>
      </c>
      <c r="L1" s="968"/>
      <c r="M1" s="969" t="str">
        <f>'様式11-5'!G1</f>
        <v>楠小学校</v>
      </c>
      <c r="N1" s="970"/>
      <c r="O1" s="970"/>
      <c r="P1" s="970"/>
      <c r="Q1" s="970"/>
      <c r="R1" s="970"/>
      <c r="S1" s="971"/>
      <c r="U1" s="972" t="s">
        <v>679</v>
      </c>
      <c r="V1" s="972"/>
      <c r="W1" s="972"/>
      <c r="X1" s="605">
        <f>SUMIF(料金単価!$B$21:$B$25,$Y$1,料金単価!A21:A25)</f>
        <v>3</v>
      </c>
      <c r="Y1" s="972" t="s">
        <v>596</v>
      </c>
      <c r="Z1" s="972"/>
      <c r="AA1" s="972"/>
      <c r="AB1" s="972"/>
      <c r="AC1" s="972"/>
      <c r="AD1" s="972"/>
      <c r="AE1" s="972"/>
      <c r="AF1" s="972"/>
      <c r="AG1" s="972"/>
      <c r="AH1" s="972"/>
      <c r="AI1" s="972"/>
      <c r="AJ1" s="972"/>
      <c r="AK1" s="972"/>
      <c r="AQ1" s="606"/>
      <c r="AR1" s="606"/>
      <c r="AS1" s="607"/>
      <c r="AT1" s="606"/>
      <c r="AU1" s="606"/>
      <c r="AV1" s="162" t="s">
        <v>600</v>
      </c>
      <c r="AX1" s="88"/>
    </row>
    <row r="2" spans="2:50">
      <c r="B2" s="608" t="s">
        <v>601</v>
      </c>
      <c r="K2" s="667"/>
      <c r="L2" s="667"/>
      <c r="M2" s="668"/>
      <c r="N2" s="668"/>
      <c r="O2" s="668"/>
      <c r="P2" s="610"/>
      <c r="Q2" s="610"/>
      <c r="R2" s="610"/>
      <c r="S2" s="610"/>
      <c r="AQ2" s="606"/>
      <c r="AR2" s="606"/>
      <c r="AS2" s="607"/>
      <c r="AT2" s="606"/>
      <c r="AU2" s="606"/>
      <c r="AV2" s="162"/>
      <c r="AX2" s="88"/>
    </row>
    <row r="3" spans="2:50">
      <c r="F3" s="611"/>
      <c r="H3" s="612" t="s">
        <v>289</v>
      </c>
    </row>
    <row r="4" spans="2:50" ht="14.25" thickBot="1">
      <c r="B4" s="88" t="s">
        <v>286</v>
      </c>
    </row>
    <row r="5" spans="2:50">
      <c r="B5" s="973"/>
      <c r="C5" s="974"/>
      <c r="D5" s="974"/>
      <c r="E5" s="974"/>
      <c r="F5" s="974"/>
      <c r="G5" s="974"/>
      <c r="H5" s="974"/>
      <c r="I5" s="975"/>
      <c r="J5" s="979" t="s">
        <v>285</v>
      </c>
      <c r="K5" s="979"/>
      <c r="L5" s="979"/>
      <c r="M5" s="979"/>
      <c r="N5" s="979"/>
      <c r="O5" s="979"/>
      <c r="P5" s="979"/>
      <c r="Q5" s="979"/>
      <c r="R5" s="980" t="s">
        <v>602</v>
      </c>
      <c r="S5" s="981"/>
      <c r="T5" s="981"/>
      <c r="U5" s="981"/>
      <c r="V5" s="980" t="s">
        <v>244</v>
      </c>
      <c r="W5" s="981"/>
      <c r="X5" s="981"/>
      <c r="Y5" s="981"/>
      <c r="Z5" s="981"/>
      <c r="AA5" s="981"/>
      <c r="AB5" s="981"/>
      <c r="AC5" s="982"/>
      <c r="AD5" s="981" t="s">
        <v>602</v>
      </c>
      <c r="AE5" s="981"/>
      <c r="AF5" s="981"/>
      <c r="AG5" s="982"/>
      <c r="AH5" s="983" t="s">
        <v>167</v>
      </c>
      <c r="AI5" s="974"/>
      <c r="AJ5" s="974"/>
      <c r="AK5" s="974"/>
      <c r="AL5" s="1010" t="s">
        <v>209</v>
      </c>
      <c r="AM5" s="1011"/>
      <c r="AN5" s="1011"/>
      <c r="AO5" s="1011"/>
      <c r="AP5" s="1011"/>
      <c r="AQ5" s="1011"/>
      <c r="AR5" s="1011"/>
      <c r="AS5" s="1011"/>
      <c r="AT5" s="1011"/>
      <c r="AU5" s="1011"/>
      <c r="AV5" s="1012"/>
    </row>
    <row r="6" spans="2:50" ht="14.25" thickBot="1">
      <c r="B6" s="976"/>
      <c r="C6" s="977"/>
      <c r="D6" s="977"/>
      <c r="E6" s="977"/>
      <c r="F6" s="977"/>
      <c r="G6" s="977"/>
      <c r="H6" s="977"/>
      <c r="I6" s="978"/>
      <c r="J6" s="1016" t="s">
        <v>284</v>
      </c>
      <c r="K6" s="1017"/>
      <c r="L6" s="1017" t="s">
        <v>283</v>
      </c>
      <c r="M6" s="1017"/>
      <c r="N6" s="1017" t="s">
        <v>282</v>
      </c>
      <c r="O6" s="1017"/>
      <c r="P6" s="1017" t="s">
        <v>281</v>
      </c>
      <c r="Q6" s="1018"/>
      <c r="R6" s="1016" t="s">
        <v>280</v>
      </c>
      <c r="S6" s="1017"/>
      <c r="T6" s="1017" t="s">
        <v>279</v>
      </c>
      <c r="U6" s="1019"/>
      <c r="V6" s="1016" t="s">
        <v>278</v>
      </c>
      <c r="W6" s="1017"/>
      <c r="X6" s="1017" t="s">
        <v>277</v>
      </c>
      <c r="Y6" s="1017"/>
      <c r="Z6" s="1017" t="s">
        <v>276</v>
      </c>
      <c r="AA6" s="1017"/>
      <c r="AB6" s="1017" t="s">
        <v>275</v>
      </c>
      <c r="AC6" s="1018"/>
      <c r="AD6" s="1036" t="s">
        <v>274</v>
      </c>
      <c r="AE6" s="1017"/>
      <c r="AF6" s="1017" t="s">
        <v>273</v>
      </c>
      <c r="AG6" s="1018"/>
      <c r="AH6" s="984"/>
      <c r="AI6" s="977"/>
      <c r="AJ6" s="977"/>
      <c r="AK6" s="977"/>
      <c r="AL6" s="1013"/>
      <c r="AM6" s="1014"/>
      <c r="AN6" s="1014"/>
      <c r="AO6" s="1014"/>
      <c r="AP6" s="1014"/>
      <c r="AQ6" s="1014"/>
      <c r="AR6" s="1014"/>
      <c r="AS6" s="1014"/>
      <c r="AT6" s="1014"/>
      <c r="AU6" s="1014"/>
      <c r="AV6" s="1015"/>
    </row>
    <row r="7" spans="2:50">
      <c r="B7" s="985" t="s">
        <v>272</v>
      </c>
      <c r="C7" s="986"/>
      <c r="D7" s="986"/>
      <c r="E7" s="986"/>
      <c r="F7" s="986"/>
      <c r="G7" s="987"/>
      <c r="H7" s="991" t="s">
        <v>271</v>
      </c>
      <c r="I7" s="992"/>
      <c r="J7" s="993">
        <f>IF($X$1=1,15,IF($X$1=2,15,IF($X$1=3,22,IF($X$1=4,22,IF($X$1=5,15,"-")))))</f>
        <v>22</v>
      </c>
      <c r="K7" s="994"/>
      <c r="L7" s="995">
        <f>IF($X$1=1,14,IF($X$1=2,21,IF($X$1=3,14,IF($X$1=4,14,IF($X$1=5,21,"-")))))</f>
        <v>14</v>
      </c>
      <c r="M7" s="996"/>
      <c r="N7" s="995" t="str">
        <f>IF($X$1=1,"-",IF($X$1=2,22,IF($X$1=3,"-",IF($X$1=4,"-",IF($X$1=5,22,"-")))))</f>
        <v>-</v>
      </c>
      <c r="O7" s="996"/>
      <c r="P7" s="995">
        <f>IF($X$1=1,13,IF($X$1=2,13,IF($X$1=3,20,IF($X$1=4,20,IF($X$1=5,13,"-")))))</f>
        <v>20</v>
      </c>
      <c r="Q7" s="996"/>
      <c r="R7" s="993">
        <f>IF($X$1=1,"-",IF($X$1=2,"-",IF($X$1=3,7,IF($X$1=4,7,IF($X$1=5,"-")))))</f>
        <v>7</v>
      </c>
      <c r="S7" s="994"/>
      <c r="T7" s="1033" t="str">
        <f>IF($X$1=1,"-",IF($X$1=2,"-",IF($X$1=3,"-",IF($X$1=4,"-",IF($X$1=5,"-","-")))))</f>
        <v>-</v>
      </c>
      <c r="U7" s="1034"/>
      <c r="V7" s="993">
        <f>IF($X$1=1,17,IF($X$1=2,20,IF($X$1=3,17,IF($X$1=4,"-",IF($X$1=5,20,"-")))))</f>
        <v>17</v>
      </c>
      <c r="W7" s="994"/>
      <c r="X7" s="995">
        <f>IF($X$1=1,16,IF($X$1=2,19,IF($X$1=3,16,IF($X$1=4,"-",IF($X$1=5,19,"-")))))</f>
        <v>16</v>
      </c>
      <c r="Y7" s="994"/>
      <c r="Z7" s="995">
        <f>IF($X$1=1,18,IF($X$1=2,18,IF($X$1=3,16,IF($X$1=4,"-",IF($X$1=5,18,"-")))))</f>
        <v>16</v>
      </c>
      <c r="AA7" s="994"/>
      <c r="AB7" s="995">
        <f>IF($X$1=1,14,IF($X$1=2,14,IF($X$1=3,15,IF($X$1=4,"-",IF($X$1=5,14,"-")))))</f>
        <v>15</v>
      </c>
      <c r="AC7" s="1035"/>
      <c r="AD7" s="993" t="str">
        <f>IF($X$1=1,"-",IF($X$1=2,"-",IF($X$1=3,"-",IF($X$1=4,"-",IF($X$1=5,"-","-")))))</f>
        <v>-</v>
      </c>
      <c r="AE7" s="994"/>
      <c r="AF7" s="995">
        <f>IF($X$1=1,"-",IF($X$1=2,"-",IF($X$1=3,7,IF($X$1=4,7,IF($X$1=5,"-","-")))))</f>
        <v>7</v>
      </c>
      <c r="AG7" s="996"/>
      <c r="AH7" s="1008"/>
      <c r="AI7" s="1009"/>
      <c r="AJ7" s="1020"/>
      <c r="AK7" s="1021"/>
      <c r="AL7" s="1024"/>
      <c r="AM7" s="1025"/>
      <c r="AN7" s="1025"/>
      <c r="AO7" s="1025"/>
      <c r="AP7" s="1025"/>
      <c r="AQ7" s="1025"/>
      <c r="AR7" s="1025"/>
      <c r="AS7" s="1025"/>
      <c r="AT7" s="1025"/>
      <c r="AU7" s="1025"/>
      <c r="AV7" s="1026"/>
    </row>
    <row r="8" spans="2:50">
      <c r="B8" s="985"/>
      <c r="C8" s="986"/>
      <c r="D8" s="986"/>
      <c r="E8" s="986"/>
      <c r="F8" s="986"/>
      <c r="G8" s="987"/>
      <c r="H8" s="991" t="s">
        <v>270</v>
      </c>
      <c r="I8" s="992"/>
      <c r="J8" s="1027">
        <f>IF($X$1=1,8,IF($X$1=2,10,IF($X$1=3,9,IF($X$1=4,9,IF($X$1=5,9,"-")))))</f>
        <v>9</v>
      </c>
      <c r="K8" s="1028"/>
      <c r="L8" s="1028">
        <f t="shared" ref="L8" si="0">IF($X$1=1,15,IF($X$1=2,15,IF($X$1=3,22,IF($X$1=4,22,IF($X$1=5,15,"-")))))</f>
        <v>22</v>
      </c>
      <c r="M8" s="1028"/>
      <c r="N8" s="1028">
        <f t="shared" ref="N8" si="1">IF($X$1=1,15,IF($X$1=2,15,IF($X$1=3,22,IF($X$1=4,22,IF($X$1=5,15,"-")))))</f>
        <v>22</v>
      </c>
      <c r="O8" s="1028"/>
      <c r="P8" s="1028">
        <f t="shared" ref="P8" si="2">IF($X$1=1,15,IF($X$1=2,15,IF($X$1=3,22,IF($X$1=4,22,IF($X$1=5,15,"-")))))</f>
        <v>22</v>
      </c>
      <c r="Q8" s="1029"/>
      <c r="R8" s="1030">
        <f>IF($X$1=1,"-",IF($X$1=2,"-",IF($X$1=3,7,IF($X$1=4,9,IF($X$1=5,"-","-")))))</f>
        <v>7</v>
      </c>
      <c r="S8" s="1031"/>
      <c r="T8" s="1006" t="str">
        <f>IF($X$1=1,"-",IF($X$1=2,"-",IF($X$1=3,"-",IF($X$1=4,"-",IF($X$1=5,"-","-")))))</f>
        <v>-</v>
      </c>
      <c r="U8" s="1032"/>
      <c r="V8" s="1027">
        <f>IF($X$1=1,8,IF($X$1=2,10,IF($X$1=3,9,IF($X$1=4,"-",IF($X$1=5,9,"-")))))</f>
        <v>9</v>
      </c>
      <c r="W8" s="1028"/>
      <c r="X8" s="1028">
        <f t="shared" ref="X8" si="3">IF($X$1=1,15,IF($X$1=2,15,IF($X$1=3,22,IF($X$1=4,22,IF($X$1=5,15,"-")))))</f>
        <v>22</v>
      </c>
      <c r="Y8" s="1028"/>
      <c r="Z8" s="1028">
        <f t="shared" ref="Z8" si="4">IF($X$1=1,15,IF($X$1=2,15,IF($X$1=3,22,IF($X$1=4,22,IF($X$1=5,15,"-")))))</f>
        <v>22</v>
      </c>
      <c r="AA8" s="1028"/>
      <c r="AB8" s="1028">
        <f t="shared" ref="AB8" si="5">IF($X$1=1,15,IF($X$1=2,15,IF($X$1=3,22,IF($X$1=4,22,IF($X$1=5,15,"-")))))</f>
        <v>22</v>
      </c>
      <c r="AC8" s="1029"/>
      <c r="AD8" s="1030" t="str">
        <f>IF($X$1=1,"-",IF($X$1=2,"-",IF($X$1=3,"-",IF($X$1=4,"-",IF($X$1=5,"-","-")))))</f>
        <v>-</v>
      </c>
      <c r="AE8" s="1031"/>
      <c r="AF8" s="1006">
        <f>IF($X$1=1,"-",IF($X$1=2,"-",IF($X$1=3,9,IF($X$1=4,9,IF($X$1=5,"-","-")))))</f>
        <v>9</v>
      </c>
      <c r="AG8" s="1007"/>
      <c r="AH8" s="1008"/>
      <c r="AI8" s="1009"/>
      <c r="AJ8" s="1020"/>
      <c r="AK8" s="1021"/>
      <c r="AL8" s="1039"/>
      <c r="AM8" s="1040"/>
      <c r="AN8" s="1040"/>
      <c r="AO8" s="1040"/>
      <c r="AP8" s="1040"/>
      <c r="AQ8" s="1040"/>
      <c r="AR8" s="1040"/>
      <c r="AS8" s="1040"/>
      <c r="AT8" s="1040"/>
      <c r="AU8" s="1040"/>
      <c r="AV8" s="1041"/>
    </row>
    <row r="9" spans="2:50">
      <c r="B9" s="985"/>
      <c r="C9" s="986"/>
      <c r="D9" s="986"/>
      <c r="E9" s="986"/>
      <c r="F9" s="986"/>
      <c r="G9" s="987"/>
      <c r="H9" s="1044" t="s">
        <v>245</v>
      </c>
      <c r="I9" s="1045"/>
      <c r="J9" s="1046" t="s">
        <v>604</v>
      </c>
      <c r="K9" s="1047"/>
      <c r="L9" s="1047">
        <f>+L7*$J$8</f>
        <v>126</v>
      </c>
      <c r="M9" s="1047"/>
      <c r="N9" s="1047" t="str">
        <f>IF(N7="-","-",+N7*$J$8)</f>
        <v>-</v>
      </c>
      <c r="O9" s="1047"/>
      <c r="P9" s="1047">
        <f>+P7*$J$8</f>
        <v>180</v>
      </c>
      <c r="Q9" s="1047"/>
      <c r="R9" s="1003" t="s">
        <v>606</v>
      </c>
      <c r="S9" s="1004"/>
      <c r="T9" s="1004" t="s">
        <v>606</v>
      </c>
      <c r="U9" s="1005"/>
      <c r="V9" s="1003" t="s">
        <v>606</v>
      </c>
      <c r="W9" s="1004"/>
      <c r="X9" s="1004" t="s">
        <v>605</v>
      </c>
      <c r="Y9" s="1004"/>
      <c r="Z9" s="1004" t="s">
        <v>604</v>
      </c>
      <c r="AA9" s="1004"/>
      <c r="AB9" s="1004" t="s">
        <v>604</v>
      </c>
      <c r="AC9" s="1005"/>
      <c r="AD9" s="1003" t="s">
        <v>606</v>
      </c>
      <c r="AE9" s="1004"/>
      <c r="AF9" s="1004" t="s">
        <v>605</v>
      </c>
      <c r="AG9" s="1005"/>
      <c r="AH9" s="1037">
        <f>SUM(J9:AG9)</f>
        <v>306</v>
      </c>
      <c r="AI9" s="1038"/>
      <c r="AJ9" s="1020"/>
      <c r="AK9" s="1021"/>
      <c r="AL9" s="1039"/>
      <c r="AM9" s="1040"/>
      <c r="AN9" s="1040"/>
      <c r="AO9" s="1040"/>
      <c r="AP9" s="1040"/>
      <c r="AQ9" s="1040"/>
      <c r="AR9" s="1040"/>
      <c r="AS9" s="1040"/>
      <c r="AT9" s="1040"/>
      <c r="AU9" s="1040"/>
      <c r="AV9" s="1041"/>
    </row>
    <row r="10" spans="2:50">
      <c r="B10" s="988"/>
      <c r="C10" s="989"/>
      <c r="D10" s="989"/>
      <c r="E10" s="989"/>
      <c r="F10" s="989"/>
      <c r="G10" s="990"/>
      <c r="H10" s="1042" t="s">
        <v>228</v>
      </c>
      <c r="I10" s="1043"/>
      <c r="J10" s="997">
        <f>+J7*$J$8</f>
        <v>198</v>
      </c>
      <c r="K10" s="998"/>
      <c r="L10" s="998" t="s">
        <v>604</v>
      </c>
      <c r="M10" s="998"/>
      <c r="N10" s="998" t="s">
        <v>604</v>
      </c>
      <c r="O10" s="998"/>
      <c r="P10" s="998" t="s">
        <v>606</v>
      </c>
      <c r="Q10" s="999"/>
      <c r="R10" s="1000">
        <f>IF(R7="-","-",+R7*$R$8)</f>
        <v>49</v>
      </c>
      <c r="S10" s="1001"/>
      <c r="T10" s="1001" t="s">
        <v>604</v>
      </c>
      <c r="U10" s="1002"/>
      <c r="V10" s="1000">
        <f>IF(V7="-","-",+V7*$V$8)</f>
        <v>153</v>
      </c>
      <c r="W10" s="1001"/>
      <c r="X10" s="1080">
        <f t="shared" ref="X10" si="6">IF(X7="-","-",+X7*$V$8)</f>
        <v>144</v>
      </c>
      <c r="Y10" s="1081"/>
      <c r="Z10" s="1080">
        <f t="shared" ref="Z10" si="7">IF(Z7="-","-",+Z7*$V$8)</f>
        <v>144</v>
      </c>
      <c r="AA10" s="1081"/>
      <c r="AB10" s="1080">
        <f t="shared" ref="AB10" si="8">IF(AB7="-","-",+AB7*$V$8)</f>
        <v>135</v>
      </c>
      <c r="AC10" s="1082"/>
      <c r="AD10" s="1000" t="s">
        <v>606</v>
      </c>
      <c r="AE10" s="1001"/>
      <c r="AF10" s="1001">
        <f>IF(AF7="-","-",+AF7*$AF$8)</f>
        <v>63</v>
      </c>
      <c r="AG10" s="1002"/>
      <c r="AH10" s="1083">
        <f>SUM(J10:AG10)</f>
        <v>886</v>
      </c>
      <c r="AI10" s="1022"/>
      <c r="AJ10" s="1022"/>
      <c r="AK10" s="1023"/>
      <c r="AL10" s="1069"/>
      <c r="AM10" s="1070"/>
      <c r="AN10" s="1070"/>
      <c r="AO10" s="1070"/>
      <c r="AP10" s="1070"/>
      <c r="AQ10" s="1070"/>
      <c r="AR10" s="1070"/>
      <c r="AS10" s="1070"/>
      <c r="AT10" s="1070"/>
      <c r="AU10" s="1070"/>
      <c r="AV10" s="1071"/>
    </row>
    <row r="11" spans="2:50">
      <c r="B11" s="1072" t="s">
        <v>269</v>
      </c>
      <c r="C11" s="1073"/>
      <c r="D11" s="1073"/>
      <c r="E11" s="1073"/>
      <c r="F11" s="1073"/>
      <c r="G11" s="1073"/>
      <c r="H11" s="1073"/>
      <c r="I11" s="1074"/>
      <c r="J11" s="1075">
        <v>0.35</v>
      </c>
      <c r="K11" s="1076"/>
      <c r="L11" s="1076">
        <v>0.7</v>
      </c>
      <c r="M11" s="1076"/>
      <c r="N11" s="1076">
        <v>0.8</v>
      </c>
      <c r="O11" s="1076"/>
      <c r="P11" s="1076">
        <v>0.5</v>
      </c>
      <c r="Q11" s="1077"/>
      <c r="R11" s="1078">
        <v>0.3</v>
      </c>
      <c r="S11" s="1063"/>
      <c r="T11" s="1059" t="s">
        <v>606</v>
      </c>
      <c r="U11" s="1060"/>
      <c r="V11" s="1079">
        <v>0.45</v>
      </c>
      <c r="W11" s="1061"/>
      <c r="X11" s="1061">
        <v>0.6</v>
      </c>
      <c r="Y11" s="1061"/>
      <c r="Z11" s="1061">
        <v>0.6</v>
      </c>
      <c r="AA11" s="1061"/>
      <c r="AB11" s="1061">
        <v>0.35</v>
      </c>
      <c r="AC11" s="1062"/>
      <c r="AD11" s="1058" t="s">
        <v>606</v>
      </c>
      <c r="AE11" s="1059"/>
      <c r="AF11" s="1063">
        <v>0.3</v>
      </c>
      <c r="AG11" s="1064"/>
      <c r="AH11" s="1065"/>
      <c r="AI11" s="1066"/>
      <c r="AJ11" s="1067"/>
      <c r="AK11" s="1068"/>
      <c r="AL11" s="1048"/>
      <c r="AM11" s="1049"/>
      <c r="AN11" s="1049"/>
      <c r="AO11" s="1049"/>
      <c r="AP11" s="1049"/>
      <c r="AQ11" s="1049"/>
      <c r="AR11" s="1049"/>
      <c r="AS11" s="1049"/>
      <c r="AT11" s="1049"/>
      <c r="AU11" s="1049"/>
      <c r="AV11" s="1050"/>
    </row>
    <row r="12" spans="2:50">
      <c r="B12" s="1051" t="s">
        <v>268</v>
      </c>
      <c r="C12" s="1052"/>
      <c r="D12" s="1052"/>
      <c r="E12" s="1052"/>
      <c r="F12" s="1052"/>
      <c r="G12" s="1053"/>
      <c r="H12" s="1054" t="s">
        <v>245</v>
      </c>
      <c r="I12" s="1055"/>
      <c r="J12" s="1056" t="s">
        <v>606</v>
      </c>
      <c r="K12" s="1057"/>
      <c r="L12" s="1057">
        <f>+L9*L11</f>
        <v>88.199999999999989</v>
      </c>
      <c r="M12" s="1057"/>
      <c r="N12" s="1057" t="str">
        <f>IF(N9="-","-",+N9*N11)</f>
        <v>-</v>
      </c>
      <c r="O12" s="1057"/>
      <c r="P12" s="1057">
        <f>+P9*P11</f>
        <v>90</v>
      </c>
      <c r="Q12" s="1057"/>
      <c r="R12" s="1058" t="s">
        <v>604</v>
      </c>
      <c r="S12" s="1059"/>
      <c r="T12" s="1059" t="s">
        <v>606</v>
      </c>
      <c r="U12" s="1060"/>
      <c r="V12" s="1003" t="s">
        <v>606</v>
      </c>
      <c r="W12" s="1004"/>
      <c r="X12" s="1004" t="s">
        <v>606</v>
      </c>
      <c r="Y12" s="1004"/>
      <c r="Z12" s="1004" t="s">
        <v>606</v>
      </c>
      <c r="AA12" s="1004"/>
      <c r="AB12" s="1004" t="s">
        <v>606</v>
      </c>
      <c r="AC12" s="1005"/>
      <c r="AD12" s="1058" t="s">
        <v>606</v>
      </c>
      <c r="AE12" s="1059"/>
      <c r="AF12" s="1059" t="s">
        <v>606</v>
      </c>
      <c r="AG12" s="1094"/>
      <c r="AH12" s="1065">
        <f t="shared" ref="AH12:AH25" si="9">SUM(J12:AG12)</f>
        <v>178.2</v>
      </c>
      <c r="AI12" s="1066"/>
      <c r="AJ12" s="1066">
        <f>SUM(AH12:AI13)</f>
        <v>570</v>
      </c>
      <c r="AK12" s="1089"/>
      <c r="AL12" s="1090"/>
      <c r="AM12" s="1091"/>
      <c r="AN12" s="1091"/>
      <c r="AO12" s="1091"/>
      <c r="AP12" s="1091"/>
      <c r="AQ12" s="1091"/>
      <c r="AR12" s="1091"/>
      <c r="AS12" s="1091"/>
      <c r="AT12" s="1091"/>
      <c r="AU12" s="1091"/>
      <c r="AV12" s="1092"/>
    </row>
    <row r="13" spans="2:50">
      <c r="B13" s="988"/>
      <c r="C13" s="989"/>
      <c r="D13" s="989"/>
      <c r="E13" s="989"/>
      <c r="F13" s="989"/>
      <c r="G13" s="990"/>
      <c r="H13" s="1042" t="s">
        <v>228</v>
      </c>
      <c r="I13" s="1043"/>
      <c r="J13" s="997">
        <f>+J10*J11</f>
        <v>69.3</v>
      </c>
      <c r="K13" s="998"/>
      <c r="L13" s="998" t="s">
        <v>606</v>
      </c>
      <c r="M13" s="998"/>
      <c r="N13" s="998" t="s">
        <v>606</v>
      </c>
      <c r="O13" s="998"/>
      <c r="P13" s="998" t="s">
        <v>606</v>
      </c>
      <c r="Q13" s="999"/>
      <c r="R13" s="1000">
        <f>IF(R10="-","-",+R10*R11)</f>
        <v>14.7</v>
      </c>
      <c r="S13" s="1001"/>
      <c r="T13" s="1001" t="s">
        <v>606</v>
      </c>
      <c r="U13" s="1080"/>
      <c r="V13" s="1093">
        <f>IF(V10="-","-",+V10*V11)</f>
        <v>68.850000000000009</v>
      </c>
      <c r="W13" s="1087"/>
      <c r="X13" s="1086">
        <f t="shared" ref="X13" si="10">IF(X10="-","-",+X10*X11)</f>
        <v>86.399999999999991</v>
      </c>
      <c r="Y13" s="1087"/>
      <c r="Z13" s="1086">
        <f t="shared" ref="Z13" si="11">IF(Z10="-","-",+Z10*Z11)</f>
        <v>86.399999999999991</v>
      </c>
      <c r="AA13" s="1087"/>
      <c r="AB13" s="1086">
        <f t="shared" ref="AB13" si="12">IF(AB10="-","-",+AB10*AB11)</f>
        <v>47.25</v>
      </c>
      <c r="AC13" s="1088"/>
      <c r="AD13" s="1000" t="s">
        <v>603</v>
      </c>
      <c r="AE13" s="1001"/>
      <c r="AF13" s="1001">
        <f t="shared" ref="AF13" si="13">IF(AF10="-","-",+AF10*AF11)</f>
        <v>18.899999999999999</v>
      </c>
      <c r="AG13" s="1002"/>
      <c r="AH13" s="1083">
        <f t="shared" si="9"/>
        <v>391.79999999999995</v>
      </c>
      <c r="AI13" s="1022"/>
      <c r="AJ13" s="1022"/>
      <c r="AK13" s="1023"/>
      <c r="AL13" s="1069"/>
      <c r="AM13" s="1070"/>
      <c r="AN13" s="1070"/>
      <c r="AO13" s="1070"/>
      <c r="AP13" s="1070"/>
      <c r="AQ13" s="1070"/>
      <c r="AR13" s="1070"/>
      <c r="AS13" s="1070"/>
      <c r="AT13" s="1070"/>
      <c r="AU13" s="1070"/>
      <c r="AV13" s="1071"/>
    </row>
    <row r="14" spans="2:50">
      <c r="B14" s="1051" t="s">
        <v>267</v>
      </c>
      <c r="C14" s="1052"/>
      <c r="D14" s="1052"/>
      <c r="E14" s="1052"/>
      <c r="F14" s="1052"/>
      <c r="G14" s="1053"/>
      <c r="H14" s="1054" t="s">
        <v>245</v>
      </c>
      <c r="I14" s="1055"/>
      <c r="J14" s="1056" t="s">
        <v>606</v>
      </c>
      <c r="K14" s="1057"/>
      <c r="L14" s="1084">
        <f>IF(L9="-",31*24,31*24-L9)</f>
        <v>618</v>
      </c>
      <c r="M14" s="1084"/>
      <c r="N14" s="1059">
        <f>IF(N9="-",31*24,31*24-N9)</f>
        <v>744</v>
      </c>
      <c r="O14" s="1059"/>
      <c r="P14" s="1084">
        <f>IF(P9="-",30*24,30*24-P9)</f>
        <v>540</v>
      </c>
      <c r="Q14" s="1085"/>
      <c r="R14" s="1058" t="s">
        <v>606</v>
      </c>
      <c r="S14" s="1059"/>
      <c r="T14" s="1059" t="s">
        <v>604</v>
      </c>
      <c r="U14" s="1060"/>
      <c r="V14" s="1058" t="s">
        <v>604</v>
      </c>
      <c r="W14" s="1059"/>
      <c r="X14" s="1059" t="s">
        <v>606</v>
      </c>
      <c r="Y14" s="1059"/>
      <c r="Z14" s="1059" t="s">
        <v>606</v>
      </c>
      <c r="AA14" s="1059"/>
      <c r="AB14" s="1059" t="s">
        <v>606</v>
      </c>
      <c r="AC14" s="1094"/>
      <c r="AD14" s="1058" t="s">
        <v>604</v>
      </c>
      <c r="AE14" s="1059"/>
      <c r="AF14" s="1059" t="s">
        <v>606</v>
      </c>
      <c r="AG14" s="1094"/>
      <c r="AH14" s="1065">
        <f t="shared" si="9"/>
        <v>1902</v>
      </c>
      <c r="AI14" s="1066"/>
      <c r="AJ14" s="1066">
        <f>SUM(AH14:AI15)</f>
        <v>7568</v>
      </c>
      <c r="AK14" s="1089"/>
      <c r="AL14" s="1090"/>
      <c r="AM14" s="1091"/>
      <c r="AN14" s="1091"/>
      <c r="AO14" s="1091"/>
      <c r="AP14" s="1091"/>
      <c r="AQ14" s="1091"/>
      <c r="AR14" s="1091"/>
      <c r="AS14" s="1091"/>
      <c r="AT14" s="1091"/>
      <c r="AU14" s="1091"/>
      <c r="AV14" s="1092"/>
    </row>
    <row r="15" spans="2:50" ht="14.25" thickBot="1">
      <c r="B15" s="985"/>
      <c r="C15" s="986"/>
      <c r="D15" s="986"/>
      <c r="E15" s="986"/>
      <c r="F15" s="986"/>
      <c r="G15" s="987"/>
      <c r="H15" s="1116" t="s">
        <v>228</v>
      </c>
      <c r="I15" s="1117"/>
      <c r="J15" s="1118">
        <f>IF(J10="-",30*24,30*24-J10)</f>
        <v>522</v>
      </c>
      <c r="K15" s="1119"/>
      <c r="L15" s="1120" t="s">
        <v>606</v>
      </c>
      <c r="M15" s="995"/>
      <c r="N15" s="1120" t="s">
        <v>604</v>
      </c>
      <c r="O15" s="995"/>
      <c r="P15" s="1120" t="s">
        <v>606</v>
      </c>
      <c r="Q15" s="1121"/>
      <c r="R15" s="1122">
        <f>IF(R10="-",31*24,31*24-R10)</f>
        <v>695</v>
      </c>
      <c r="S15" s="1110"/>
      <c r="T15" s="1110">
        <f>IF(T10="-",30*24,30*24-T10)</f>
        <v>720</v>
      </c>
      <c r="U15" s="1123"/>
      <c r="V15" s="1122">
        <f>IF(V10="-",31*24,31*24-V10)</f>
        <v>591</v>
      </c>
      <c r="W15" s="1110"/>
      <c r="X15" s="1110">
        <f>IF(X10="-",31*24,31*24-X10)</f>
        <v>600</v>
      </c>
      <c r="Y15" s="1110"/>
      <c r="Z15" s="1110">
        <f>IF(Z10="-",28*24,28*24-Z10)</f>
        <v>528</v>
      </c>
      <c r="AA15" s="1110"/>
      <c r="AB15" s="1110">
        <f>IF(AB10="-",31*24,31*24-AB10)</f>
        <v>609</v>
      </c>
      <c r="AC15" s="1111"/>
      <c r="AD15" s="1112">
        <f>IF(AD10="-",30*24,30*24-AD10)</f>
        <v>720</v>
      </c>
      <c r="AE15" s="1110"/>
      <c r="AF15" s="1110">
        <f>IF(AF10="-",31*24,31*24-AF10)</f>
        <v>681</v>
      </c>
      <c r="AG15" s="1111"/>
      <c r="AH15" s="1113">
        <f t="shared" si="9"/>
        <v>5666</v>
      </c>
      <c r="AI15" s="1114"/>
      <c r="AJ15" s="1114"/>
      <c r="AK15" s="1115"/>
      <c r="AL15" s="1095"/>
      <c r="AM15" s="1096"/>
      <c r="AN15" s="1096"/>
      <c r="AO15" s="1096"/>
      <c r="AP15" s="1096"/>
      <c r="AQ15" s="1096"/>
      <c r="AR15" s="1096"/>
      <c r="AS15" s="1096"/>
      <c r="AT15" s="1096"/>
      <c r="AU15" s="1096"/>
      <c r="AV15" s="1097"/>
    </row>
    <row r="16" spans="2:50" ht="14.25" thickTop="1">
      <c r="B16" s="1098" t="s">
        <v>266</v>
      </c>
      <c r="C16" s="1099"/>
      <c r="D16" s="1099"/>
      <c r="E16" s="1099"/>
      <c r="F16" s="1099"/>
      <c r="G16" s="1100"/>
      <c r="H16" s="1101" t="s">
        <v>245</v>
      </c>
      <c r="I16" s="1102"/>
      <c r="J16" s="1103" t="s">
        <v>606</v>
      </c>
      <c r="K16" s="1104"/>
      <c r="L16" s="1105">
        <f>IF(L12="-",0,L12*SUMIF('様式11-5'!$G$22:$G$26,'様式11-6③'!$X$1,'様式11-5'!$Q$22:$Q$26))+L14*SUMIF('様式11-5'!$G$22:$G$26,'様式11-6③'!$X$1,'様式11-5'!$X$22:$X$26)</f>
        <v>0</v>
      </c>
      <c r="M16" s="1106"/>
      <c r="N16" s="1105">
        <f>IF(N12="-",0,N12*SUMIF('様式11-5'!$G$22:$G$26,'様式11-6③'!$X$1,'様式11-5'!$Q$22:$Q$26))+N14*SUMIF('様式11-5'!$G$22:$G$26,'様式11-6③'!$X$1,'様式11-5'!$X$22:$X$26)</f>
        <v>0</v>
      </c>
      <c r="O16" s="1106"/>
      <c r="P16" s="1105">
        <f>IF(P12="-",0,P12*SUMIF('様式11-5'!$G$22:$G$26,'様式11-6③'!$X$1,'様式11-5'!$Q$22:$Q$26))+P14*SUMIF('様式11-5'!$G$22:$G$26,'様式11-6③'!$X$1,'様式11-5'!$X$22:$X$26)</f>
        <v>0</v>
      </c>
      <c r="Q16" s="1105"/>
      <c r="R16" s="1107" t="s">
        <v>606</v>
      </c>
      <c r="S16" s="1108"/>
      <c r="T16" s="1108" t="s">
        <v>603</v>
      </c>
      <c r="U16" s="1109"/>
      <c r="V16" s="1107" t="s">
        <v>606</v>
      </c>
      <c r="W16" s="1108"/>
      <c r="X16" s="1108" t="s">
        <v>606</v>
      </c>
      <c r="Y16" s="1108"/>
      <c r="Z16" s="1108" t="s">
        <v>606</v>
      </c>
      <c r="AA16" s="1108"/>
      <c r="AB16" s="1108" t="s">
        <v>606</v>
      </c>
      <c r="AC16" s="1144"/>
      <c r="AD16" s="1145" t="s">
        <v>606</v>
      </c>
      <c r="AE16" s="1108"/>
      <c r="AF16" s="1108" t="s">
        <v>606</v>
      </c>
      <c r="AG16" s="1144"/>
      <c r="AH16" s="1146">
        <f t="shared" si="9"/>
        <v>0</v>
      </c>
      <c r="AI16" s="1132"/>
      <c r="AJ16" s="1132">
        <f>SUM(AH16:AI17)</f>
        <v>0</v>
      </c>
      <c r="AK16" s="1133"/>
      <c r="AL16" s="1134"/>
      <c r="AM16" s="1135"/>
      <c r="AN16" s="1135"/>
      <c r="AO16" s="1135"/>
      <c r="AP16" s="1135"/>
      <c r="AQ16" s="1135"/>
      <c r="AR16" s="1135"/>
      <c r="AS16" s="1135"/>
      <c r="AT16" s="1135"/>
      <c r="AU16" s="1135"/>
      <c r="AV16" s="1136"/>
    </row>
    <row r="17" spans="2:50">
      <c r="B17" s="988"/>
      <c r="C17" s="989"/>
      <c r="D17" s="989"/>
      <c r="E17" s="989"/>
      <c r="F17" s="989"/>
      <c r="G17" s="990"/>
      <c r="H17" s="1042" t="s">
        <v>228</v>
      </c>
      <c r="I17" s="1043"/>
      <c r="J17" s="1137">
        <f>IF(J13="-",0,J13*SUMIF('様式11-5'!$G$22:$G$26,'様式11-6③'!$X$1,'様式11-5'!$Q$22:$Q$26))+J15*SUMIF('様式11-5'!$G$22:$G$26,'様式11-6③'!$X$1,'様式11-5'!$X$22:$X$26)</f>
        <v>0</v>
      </c>
      <c r="K17" s="1138"/>
      <c r="L17" s="998" t="s">
        <v>606</v>
      </c>
      <c r="M17" s="1086"/>
      <c r="N17" s="998" t="s">
        <v>603</v>
      </c>
      <c r="O17" s="1086"/>
      <c r="P17" s="998" t="s">
        <v>603</v>
      </c>
      <c r="Q17" s="999"/>
      <c r="R17" s="1139">
        <f>IF(R13="-",0,R13*SUMIF('様式11-5'!$G$22:$G$26,'様式11-6③'!$X$1,'様式11-5'!$Q$22:$Q$26))+R15*SUMIF('様式11-5'!$G$22:$G$26,'様式11-6③'!$X$1,'様式11-5'!$X$22:$X$26)</f>
        <v>0</v>
      </c>
      <c r="S17" s="1140"/>
      <c r="T17" s="1131">
        <f>IF(T13="-",0,T13*SUMIF('様式11-5'!$G$22:$G$26,'様式11-6③'!$X$1,'様式11-5'!$R$22:$R$26))+T15*SUMIF('様式11-5'!$G$22:$G$26,'様式11-6③'!$X$1,'様式11-5'!$X$22:$X$26)</f>
        <v>0</v>
      </c>
      <c r="U17" s="1141"/>
      <c r="V17" s="1142">
        <f>IF(V13="-",0,V13*SUMIF('様式11-5'!$G$22:$G$26,'様式11-6③'!$X$1,'様式11-5'!$R$22:$R$26))+V15*SUMIF('様式11-5'!$G$22:$G$26,'様式11-6③'!$X$1,'様式11-5'!$X$22:$X$26)</f>
        <v>0</v>
      </c>
      <c r="W17" s="1143"/>
      <c r="X17" s="1127">
        <f>IF(X13="-",0,X13*SUMIF('様式11-5'!$G$22:$G$26,'様式11-6③'!$X$1,'様式11-5'!$R$22:$R$26))+X15*SUMIF('様式11-5'!$G$22:$G$26,'様式11-6③'!$X$1,'様式11-5'!$X$22:$X$26)</f>
        <v>0</v>
      </c>
      <c r="Y17" s="1128"/>
      <c r="Z17" s="1127">
        <f>IF(Z13="-",0,Z13*SUMIF('様式11-5'!$G$22:$G$26,'様式11-6③'!$X$1,'様式11-5'!$R$22:$R$26))+Z15*SUMIF('様式11-5'!$G$22:$G$26,'様式11-6③'!$X$1,'様式11-5'!$X$22:$X$26)</f>
        <v>0</v>
      </c>
      <c r="AA17" s="1128"/>
      <c r="AB17" s="1127">
        <f>IF(AB13="-",0,AB13*SUMIF('様式11-5'!$G$22:$G$26,'様式11-6③'!$X$1,'様式11-5'!$R$22:$R$26))+AB15*SUMIF('様式11-5'!$G$22:$G$26,'様式11-6③'!$X$1,'様式11-5'!$X$22:$X$26)</f>
        <v>0</v>
      </c>
      <c r="AC17" s="1129"/>
      <c r="AD17" s="1130">
        <f>IF(AD13="-",0,AD13*SUMIF('様式11-5'!$G$22:$G$26,'様式11-6③'!$X$1,'様式11-5'!$R$22:$R$26))+AD15*SUMIF('様式11-5'!$G$22:$G$26,'様式11-6③'!$X$1,'様式11-5'!$X$22:$X$26)</f>
        <v>0</v>
      </c>
      <c r="AE17" s="1131"/>
      <c r="AF17" s="1130">
        <f>IF(AF13="-",0,AF13*SUMIF('様式11-5'!$G$22:$G$26,'様式11-6③'!$X$1,'様式11-5'!$Q$22:$Q$26))+AF15*SUMIF('様式11-5'!$G$22:$G$26,'様式11-6③'!$X$1,'様式11-5'!$X$22:$X$26)</f>
        <v>0</v>
      </c>
      <c r="AG17" s="1131"/>
      <c r="AH17" s="1083">
        <f t="shared" si="9"/>
        <v>0</v>
      </c>
      <c r="AI17" s="1022"/>
      <c r="AJ17" s="1022"/>
      <c r="AK17" s="1023"/>
      <c r="AL17" s="1069"/>
      <c r="AM17" s="1070"/>
      <c r="AN17" s="1070"/>
      <c r="AO17" s="1070"/>
      <c r="AP17" s="1070"/>
      <c r="AQ17" s="1070"/>
      <c r="AR17" s="1070"/>
      <c r="AS17" s="1070"/>
      <c r="AT17" s="1070"/>
      <c r="AU17" s="1070"/>
      <c r="AV17" s="1071"/>
    </row>
    <row r="18" spans="2:50">
      <c r="B18" s="1051" t="s">
        <v>265</v>
      </c>
      <c r="C18" s="1052"/>
      <c r="D18" s="1052"/>
      <c r="E18" s="1052"/>
      <c r="F18" s="1052"/>
      <c r="G18" s="1053"/>
      <c r="H18" s="1054" t="s">
        <v>245</v>
      </c>
      <c r="I18" s="1055"/>
      <c r="J18" s="1056" t="s">
        <v>606</v>
      </c>
      <c r="K18" s="1057"/>
      <c r="L18" s="1124">
        <f>IF(L9="-",0,L9*SUMIF('様式11-5'!$G$65:$G$69,'様式11-6③'!$X$1,'様式11-5'!$R$65:$R$69))+L14*SUMIF('様式11-5'!$G$65:$G$69,'様式11-6③'!$X$1,'様式11-5'!$X$65:$X$69)</f>
        <v>0</v>
      </c>
      <c r="M18" s="1124"/>
      <c r="N18" s="1124">
        <f>IF(N9="-",0,N9*SUMIF('様式11-5'!$G$65:$G$69,'様式11-6③'!$X$1,'様式11-5'!$R$65:$R$69))+N14*SUMIF('様式11-5'!$G$65:$G$69,'様式11-6③'!$X$1,'様式11-5'!$X$65:$X$69)</f>
        <v>0</v>
      </c>
      <c r="O18" s="1124"/>
      <c r="P18" s="1084">
        <f>IF(P9="-",0,P9*SUMIF('様式11-5'!$G$65:$G$69,'様式11-6③'!$X$1,'様式11-5'!$R$65:$R$69))+P14*SUMIF('様式11-5'!$G$65:$G$69,'様式11-6③'!$X$1,'様式11-5'!$X$65:$X$69)</f>
        <v>0</v>
      </c>
      <c r="Q18" s="1084"/>
      <c r="R18" s="1125" t="s">
        <v>606</v>
      </c>
      <c r="S18" s="1124"/>
      <c r="T18" s="1124" t="s">
        <v>606</v>
      </c>
      <c r="U18" s="1126"/>
      <c r="V18" s="1125" t="s">
        <v>606</v>
      </c>
      <c r="W18" s="1124"/>
      <c r="X18" s="1124" t="s">
        <v>606</v>
      </c>
      <c r="Y18" s="1124"/>
      <c r="Z18" s="1124" t="s">
        <v>606</v>
      </c>
      <c r="AA18" s="1124"/>
      <c r="AB18" s="1124" t="s">
        <v>606</v>
      </c>
      <c r="AC18" s="1150"/>
      <c r="AD18" s="1151" t="s">
        <v>606</v>
      </c>
      <c r="AE18" s="1124"/>
      <c r="AF18" s="1124" t="s">
        <v>606</v>
      </c>
      <c r="AG18" s="1150"/>
      <c r="AH18" s="1065">
        <f t="shared" si="9"/>
        <v>0</v>
      </c>
      <c r="AI18" s="1066"/>
      <c r="AJ18" s="1066">
        <f>SUM(AH18:AI19)</f>
        <v>0</v>
      </c>
      <c r="AK18" s="1089"/>
      <c r="AL18" s="1134"/>
      <c r="AM18" s="1135"/>
      <c r="AN18" s="1135"/>
      <c r="AO18" s="1135"/>
      <c r="AP18" s="1135"/>
      <c r="AQ18" s="1135"/>
      <c r="AR18" s="1135"/>
      <c r="AS18" s="1135"/>
      <c r="AT18" s="1135"/>
      <c r="AU18" s="1135"/>
      <c r="AV18" s="1136"/>
    </row>
    <row r="19" spans="2:50">
      <c r="B19" s="988"/>
      <c r="C19" s="989"/>
      <c r="D19" s="989"/>
      <c r="E19" s="989"/>
      <c r="F19" s="989"/>
      <c r="G19" s="990"/>
      <c r="H19" s="1042" t="s">
        <v>228</v>
      </c>
      <c r="I19" s="1043"/>
      <c r="J19" s="1142">
        <f>IF(J10="-",0,J10*SUMIF('様式11-5'!$G$65:$G$69,'様式11-6③'!$X$1,'様式11-5'!$R$65:$R$69))+J15*SUMIF('様式11-5'!$G$65:$G$69,'様式11-6③'!$X$1,'様式11-5'!$X$65:$X$69)</f>
        <v>0</v>
      </c>
      <c r="K19" s="1143"/>
      <c r="L19" s="998" t="s">
        <v>606</v>
      </c>
      <c r="M19" s="1086"/>
      <c r="N19" s="998" t="s">
        <v>606</v>
      </c>
      <c r="O19" s="1086"/>
      <c r="P19" s="998" t="s">
        <v>606</v>
      </c>
      <c r="Q19" s="999"/>
      <c r="R19" s="1139">
        <f>IF(R10="-",0,R10*SUMIF('様式11-5'!$G$65:$G$69,'様式11-6③'!$X$1,'様式11-5'!$R$65:$R$69))+R15*SUMIF('様式11-5'!$G$65:$G$69,'様式11-6③'!$X$1,'様式11-5'!$X$65:$X$69)</f>
        <v>0</v>
      </c>
      <c r="S19" s="1131"/>
      <c r="T19" s="1140">
        <f>IF(T10="-",0,T10*SUMIF('様式11-5'!$G$65:$G$69,'様式11-6③'!$X$1,'様式11-5'!$R$65:$R$69))+T15*SUMIF('様式11-5'!$G$65:$G$69,'様式11-6③'!$X$1,'様式11-5'!$X$65:$X$69)</f>
        <v>0</v>
      </c>
      <c r="U19" s="1148"/>
      <c r="V19" s="1149">
        <f>IF(V10="-",0,V10*SUMIF('様式11-5'!$G$65:$G$69,'様式11-6③'!$X$1,'様式11-5'!$R$65:$R$69))+V15*SUMIF('様式11-5'!$G$65:$G$69,'様式11-6③'!$X$1,'様式11-5'!$X$65:$X$69)</f>
        <v>0</v>
      </c>
      <c r="W19" s="1128"/>
      <c r="X19" s="1127">
        <f>IF(X10="-",0,X10*SUMIF('様式11-5'!$G$65:$G$69,'様式11-6③'!$X$1,'様式11-5'!$R$65:$R$69))+X15*SUMIF('様式11-5'!$G$65:$G$69,'様式11-6③'!$X$1,'様式11-5'!$X$65:$X$69)</f>
        <v>0</v>
      </c>
      <c r="Y19" s="1128"/>
      <c r="Z19" s="1127">
        <f>IF(Z10="-",0,Z10*SUMIF('様式11-5'!$G$65:$G$69,'様式11-6③'!$X$1,'様式11-5'!$R$65:$R$69))+Z15*SUMIF('様式11-5'!$G$65:$G$69,'様式11-6③'!$X$1,'様式11-5'!$X$65:$X$69)</f>
        <v>0</v>
      </c>
      <c r="AA19" s="1128"/>
      <c r="AB19" s="1127">
        <f>IF(AB10="-",0,AB10*SUMIF('様式11-5'!$G$65:$G$69,'様式11-6③'!$X$1,'様式11-5'!$R$65:$R$69))+AB15*SUMIF('様式11-5'!$G$65:$G$69,'様式11-6③'!$X$1,'様式11-5'!$X$65:$X$69)</f>
        <v>0</v>
      </c>
      <c r="AC19" s="1129"/>
      <c r="AD19" s="1130">
        <f>IF(AD10="-",0,AD10*SUMIF('様式11-5'!$G$65:$G$69,'様式11-6③'!$X$1,'様式11-5'!$R$65:$R$69))+AD15*SUMIF('様式11-5'!$G$65:$G$69,'様式11-6③'!$X$1,'様式11-5'!$X$65:$X$69)</f>
        <v>0</v>
      </c>
      <c r="AE19" s="1131"/>
      <c r="AF19" s="1130">
        <f>IF(AF10="-",0,AF10*SUMIF('様式11-5'!$G$65:$G$69,'様式11-6③'!$X$1,'様式11-5'!$R$65:$R$69))+AF15*SUMIF('様式11-5'!$G$65:$G$69,'様式11-6③'!$X$1,'様式11-5'!$X$65:$X$69)</f>
        <v>0</v>
      </c>
      <c r="AG19" s="1131"/>
      <c r="AH19" s="1083">
        <f t="shared" si="9"/>
        <v>0</v>
      </c>
      <c r="AI19" s="1022"/>
      <c r="AJ19" s="1022"/>
      <c r="AK19" s="1023"/>
      <c r="AL19" s="1069"/>
      <c r="AM19" s="1070"/>
      <c r="AN19" s="1070"/>
      <c r="AO19" s="1070"/>
      <c r="AP19" s="1070"/>
      <c r="AQ19" s="1070"/>
      <c r="AR19" s="1070"/>
      <c r="AS19" s="1070"/>
      <c r="AT19" s="1070"/>
      <c r="AU19" s="1070"/>
      <c r="AV19" s="1071"/>
    </row>
    <row r="20" spans="2:50">
      <c r="B20" s="1051" t="s">
        <v>264</v>
      </c>
      <c r="C20" s="1052"/>
      <c r="D20" s="1052"/>
      <c r="E20" s="1052"/>
      <c r="F20" s="1052"/>
      <c r="G20" s="1053"/>
      <c r="H20" s="1054" t="s">
        <v>245</v>
      </c>
      <c r="I20" s="1055"/>
      <c r="J20" s="1056" t="s">
        <v>606</v>
      </c>
      <c r="K20" s="1057"/>
      <c r="L20" s="1084">
        <f>8*SUMIF('様式11-5'!$G$22:$G$26,'様式11-6③'!$X$1,'様式11-5'!$U$22:$U$26)</f>
        <v>0</v>
      </c>
      <c r="M20" s="1147"/>
      <c r="N20" s="1084">
        <f>8*SUMIF('様式11-5'!$G$22:$G$26,'様式11-6③'!$X$1,'様式11-5'!$U$22:$U$26)</f>
        <v>0</v>
      </c>
      <c r="O20" s="1084"/>
      <c r="P20" s="1084">
        <f>8*SUMIF('様式11-5'!$G$22:$G$26,'様式11-6③'!$X$1,'様式11-5'!$U$22:$U$26)</f>
        <v>0</v>
      </c>
      <c r="Q20" s="1084"/>
      <c r="R20" s="1125" t="s">
        <v>606</v>
      </c>
      <c r="S20" s="1124"/>
      <c r="T20" s="1124" t="s">
        <v>606</v>
      </c>
      <c r="U20" s="1126"/>
      <c r="V20" s="1125" t="s">
        <v>606</v>
      </c>
      <c r="W20" s="1124"/>
      <c r="X20" s="1124" t="s">
        <v>606</v>
      </c>
      <c r="Y20" s="1124"/>
      <c r="Z20" s="1124" t="s">
        <v>606</v>
      </c>
      <c r="AA20" s="1124"/>
      <c r="AB20" s="1124" t="s">
        <v>606</v>
      </c>
      <c r="AC20" s="1150"/>
      <c r="AD20" s="1151" t="s">
        <v>606</v>
      </c>
      <c r="AE20" s="1124"/>
      <c r="AF20" s="1124" t="s">
        <v>606</v>
      </c>
      <c r="AG20" s="1150"/>
      <c r="AH20" s="1065">
        <f t="shared" si="9"/>
        <v>0</v>
      </c>
      <c r="AI20" s="1066"/>
      <c r="AJ20" s="1066">
        <f>SUM(AH20:AI21)</f>
        <v>0</v>
      </c>
      <c r="AK20" s="1089"/>
      <c r="AL20" s="1134"/>
      <c r="AM20" s="1135"/>
      <c r="AN20" s="1135"/>
      <c r="AO20" s="1135"/>
      <c r="AP20" s="1135"/>
      <c r="AQ20" s="1135"/>
      <c r="AR20" s="1135"/>
      <c r="AS20" s="1135"/>
      <c r="AT20" s="1135"/>
      <c r="AU20" s="1135"/>
      <c r="AV20" s="1136"/>
    </row>
    <row r="21" spans="2:50">
      <c r="B21" s="988"/>
      <c r="C21" s="989"/>
      <c r="D21" s="989"/>
      <c r="E21" s="989"/>
      <c r="F21" s="989"/>
      <c r="G21" s="990"/>
      <c r="H21" s="1042" t="s">
        <v>228</v>
      </c>
      <c r="I21" s="1043"/>
      <c r="J21" s="1142">
        <f>6*SUMIF('様式11-5'!$G$22:$G$26,'様式11-6③'!$X$1,'様式11-5'!$U$22:$U$26)</f>
        <v>0</v>
      </c>
      <c r="K21" s="1143"/>
      <c r="L21" s="998" t="s">
        <v>606</v>
      </c>
      <c r="M21" s="1086"/>
      <c r="N21" s="998" t="s">
        <v>606</v>
      </c>
      <c r="O21" s="998"/>
      <c r="P21" s="998" t="s">
        <v>606</v>
      </c>
      <c r="Q21" s="999"/>
      <c r="R21" s="1156" t="s">
        <v>606</v>
      </c>
      <c r="S21" s="1154"/>
      <c r="T21" s="1154" t="s">
        <v>606</v>
      </c>
      <c r="U21" s="1152"/>
      <c r="V21" s="1156">
        <f>15*SUMIF('様式11-5'!$G$22:$G$26,'様式11-6③'!$X$1,'様式11-5'!$U$22:$U$26)</f>
        <v>0</v>
      </c>
      <c r="W21" s="1154"/>
      <c r="X21" s="1152">
        <f>15*SUMIF('様式11-5'!$G$22:$G$26,'様式11-6③'!$X$1,'様式11-5'!$U$22:$U$26)</f>
        <v>0</v>
      </c>
      <c r="Y21" s="1153"/>
      <c r="Z21" s="1154">
        <f>20*SUMIF('様式11-5'!$G$22:$G$26,'様式11-6③'!$X$1,'様式11-5'!$U$22:$U$26)</f>
        <v>0</v>
      </c>
      <c r="AA21" s="1154"/>
      <c r="AB21" s="1154">
        <f>15*SUMIF('様式11-5'!$G$22:$G$26,'様式11-6③'!$X$1,'様式11-5'!$U$22:$U$26)</f>
        <v>0</v>
      </c>
      <c r="AC21" s="1155"/>
      <c r="AD21" s="1153" t="s">
        <v>606</v>
      </c>
      <c r="AE21" s="1154"/>
      <c r="AF21" s="1154" t="s">
        <v>606</v>
      </c>
      <c r="AG21" s="1155"/>
      <c r="AH21" s="1083">
        <f t="shared" si="9"/>
        <v>0</v>
      </c>
      <c r="AI21" s="1022"/>
      <c r="AJ21" s="1022"/>
      <c r="AK21" s="1023"/>
      <c r="AL21" s="1069"/>
      <c r="AM21" s="1070"/>
      <c r="AN21" s="1070"/>
      <c r="AO21" s="1070"/>
      <c r="AP21" s="1070"/>
      <c r="AQ21" s="1070"/>
      <c r="AR21" s="1070"/>
      <c r="AS21" s="1070"/>
      <c r="AT21" s="1070"/>
      <c r="AU21" s="1070"/>
      <c r="AV21" s="1071"/>
    </row>
    <row r="22" spans="2:50">
      <c r="B22" s="1051" t="s">
        <v>263</v>
      </c>
      <c r="C22" s="1052"/>
      <c r="D22" s="1052"/>
      <c r="E22" s="1052"/>
      <c r="F22" s="1052"/>
      <c r="G22" s="1053"/>
      <c r="H22" s="1054" t="s">
        <v>245</v>
      </c>
      <c r="I22" s="1055"/>
      <c r="J22" s="1056" t="s">
        <v>606</v>
      </c>
      <c r="K22" s="1057"/>
      <c r="L22" s="1084">
        <f>IF(L9="-",0,L9*SUMIF('様式11-5'!$G$78:$G$82,'様式11-6③'!$X$1,'様式11-5'!$Q$78:$Q$82))+L14*SUMIF('様式11-5'!$G$78:$G$82,'様式11-6③'!$X$1,'様式11-5'!$X$78:$X$82)</f>
        <v>0</v>
      </c>
      <c r="M22" s="1147"/>
      <c r="N22" s="1084">
        <f>IF(N9="-",0,N9*SUMIF('様式11-5'!$G$78:$G$82,'様式11-6③'!$X$1,'様式11-5'!$Q$78:$Q$82))+N14*SUMIF('様式11-5'!$G$78:$G$82,'様式11-6③'!$X$1,'様式11-5'!$X$78:$X$82)</f>
        <v>0</v>
      </c>
      <c r="O22" s="1147"/>
      <c r="P22" s="1084">
        <f>IF(P9="-",0,P9*SUMIF('様式11-5'!$G$78:$G$82,'様式11-6③'!$X$1,'様式11-5'!$Q$78:$Q$82))+P14*SUMIF('様式11-5'!$G$78:$G$82,'様式11-6③'!$X$1,'様式11-5'!$X$78:$X$82)</f>
        <v>0</v>
      </c>
      <c r="Q22" s="1084"/>
      <c r="R22" s="1125" t="s">
        <v>604</v>
      </c>
      <c r="S22" s="1124"/>
      <c r="T22" s="1124" t="s">
        <v>606</v>
      </c>
      <c r="U22" s="1126"/>
      <c r="V22" s="1125" t="s">
        <v>606</v>
      </c>
      <c r="W22" s="1124"/>
      <c r="X22" s="1124" t="s">
        <v>606</v>
      </c>
      <c r="Y22" s="1124"/>
      <c r="Z22" s="1124" t="s">
        <v>606</v>
      </c>
      <c r="AA22" s="1124"/>
      <c r="AB22" s="1124" t="s">
        <v>606</v>
      </c>
      <c r="AC22" s="1150"/>
      <c r="AD22" s="1151" t="s">
        <v>606</v>
      </c>
      <c r="AE22" s="1124"/>
      <c r="AF22" s="1124" t="s">
        <v>606</v>
      </c>
      <c r="AG22" s="1150"/>
      <c r="AH22" s="1065">
        <f t="shared" si="9"/>
        <v>0</v>
      </c>
      <c r="AI22" s="1066"/>
      <c r="AJ22" s="1066">
        <f>SUM(AH22:AI23)</f>
        <v>0</v>
      </c>
      <c r="AK22" s="1089"/>
      <c r="AL22" s="1134"/>
      <c r="AM22" s="1135"/>
      <c r="AN22" s="1135"/>
      <c r="AO22" s="1135"/>
      <c r="AP22" s="1135"/>
      <c r="AQ22" s="1135"/>
      <c r="AR22" s="1135"/>
      <c r="AS22" s="1135"/>
      <c r="AT22" s="1135"/>
      <c r="AU22" s="1135"/>
      <c r="AV22" s="1136"/>
    </row>
    <row r="23" spans="2:50" ht="14.25" thickBot="1">
      <c r="B23" s="985"/>
      <c r="C23" s="986"/>
      <c r="D23" s="986"/>
      <c r="E23" s="986"/>
      <c r="F23" s="986"/>
      <c r="G23" s="987"/>
      <c r="H23" s="1116" t="s">
        <v>228</v>
      </c>
      <c r="I23" s="1117"/>
      <c r="J23" s="1118">
        <f>IF(J10="-",0,J10*SUMIF('様式11-5'!$G$78:$G$82,'様式11-6③'!$X$1,'様式11-5'!$Q$78:$Q$82))+J15*SUMIF('様式11-5'!$G$78:$G$82,'様式11-6③'!$X$1,'様式11-5'!$X$78:$X$82)</f>
        <v>0</v>
      </c>
      <c r="K23" s="1119"/>
      <c r="L23" s="1120" t="s">
        <v>606</v>
      </c>
      <c r="M23" s="995"/>
      <c r="N23" s="1120" t="s">
        <v>606</v>
      </c>
      <c r="O23" s="995"/>
      <c r="P23" s="1120" t="s">
        <v>606</v>
      </c>
      <c r="Q23" s="1121"/>
      <c r="R23" s="1139">
        <f>IF(R10="-",0,R10*SUMIF('様式11-5'!$G$78:$G$82,'様式11-6③'!$X$1,'様式11-5'!$Q$78:$Q$82))+R15*SUMIF('様式11-5'!$G$78:$G$82,'様式11-6③'!$X$1,'様式11-5'!$X$78:$X$82)</f>
        <v>0</v>
      </c>
      <c r="S23" s="1131"/>
      <c r="T23" s="1180">
        <f>IF(T10="-",0,T10*SUMIF('様式11-5'!$G$78:$G$82,'様式11-6③'!$X$1,'様式11-5'!$R$78:$R$82))+T15*SUMIF('様式11-5'!$G$78:$G$82,'様式11-6③'!$X$1,'様式11-5'!$X$78:$X$82)</f>
        <v>0</v>
      </c>
      <c r="U23" s="1181"/>
      <c r="V23" s="1182">
        <f>IF(V10="-",0,V10*SUMIF('様式11-5'!$G$78:$G$82,'様式11-6③'!$X$1,'様式11-5'!$R$78:$R$82))+V15*SUMIF('様式11-5'!$G$78:$G$82,'様式11-6③'!$X$1,'様式11-5'!$X$78:$X$82)</f>
        <v>0</v>
      </c>
      <c r="W23" s="1183"/>
      <c r="X23" s="1175">
        <f>IF(X10="-",0,X10*SUMIF('様式11-5'!$G$78:$G$82,'様式11-6③'!$X$1,'様式11-5'!$R$78:$R$82))+X15*SUMIF('様式11-5'!$G$78:$G$82,'様式11-6③'!$X$1,'様式11-5'!$X$78:$X$82)</f>
        <v>0</v>
      </c>
      <c r="Y23" s="1176"/>
      <c r="Z23" s="1175">
        <f>IF(Z10="-",0,Z10*SUMIF('様式11-5'!$G$78:$G$82,'様式11-6③'!$X$1,'様式11-5'!$R$78:$R$82))+Z15*SUMIF('様式11-5'!$G$78:$G$82,'様式11-6③'!$X$1,'様式11-5'!$X$78:$X$82)</f>
        <v>0</v>
      </c>
      <c r="AA23" s="1176"/>
      <c r="AB23" s="1175">
        <f>IF(AB10="-",0,AB10*SUMIF('様式11-5'!$G$78:$G$82,'様式11-6③'!$X$1,'様式11-5'!$R$78:$R$82))+AB15*SUMIF('様式11-5'!$G$78:$G$82,'様式11-6③'!$X$1,'様式11-5'!$X$78:$X$82)</f>
        <v>0</v>
      </c>
      <c r="AC23" s="1177"/>
      <c r="AD23" s="1178">
        <f>IF(AD10="-",0,AD10*SUMIF('様式11-5'!$G$78:$G$82,'様式11-6③'!$X$1,'様式11-5'!$R$78:$R$82))+AD15*SUMIF('様式11-5'!$G$78:$G$82,'様式11-6③'!$X$1,'様式11-5'!$X$78:$X$82)</f>
        <v>0</v>
      </c>
      <c r="AE23" s="1179"/>
      <c r="AF23" s="1178">
        <f>IF(AF10="-",0,AF10*SUMIF('様式11-5'!$G$78:$G$82,'様式11-6③'!$X$1,'様式11-5'!$Q$78:$Q$82))+AF15*SUMIF('様式11-5'!$G$78:$G$82,'様式11-6③'!$X$1,'様式11-5'!$X$78:$X$82)</f>
        <v>0</v>
      </c>
      <c r="AG23" s="1179"/>
      <c r="AH23" s="1113">
        <f t="shared" si="9"/>
        <v>0</v>
      </c>
      <c r="AI23" s="1114"/>
      <c r="AJ23" s="1114"/>
      <c r="AK23" s="1115"/>
      <c r="AL23" s="1157"/>
      <c r="AM23" s="1158"/>
      <c r="AN23" s="1158"/>
      <c r="AO23" s="1158"/>
      <c r="AP23" s="1158"/>
      <c r="AQ23" s="1158"/>
      <c r="AR23" s="1158"/>
      <c r="AS23" s="1158"/>
      <c r="AT23" s="1158"/>
      <c r="AU23" s="1158"/>
      <c r="AV23" s="1159"/>
    </row>
    <row r="24" spans="2:50">
      <c r="B24" s="1160" t="s">
        <v>262</v>
      </c>
      <c r="C24" s="1161"/>
      <c r="D24" s="1161"/>
      <c r="E24" s="1161"/>
      <c r="F24" s="1161"/>
      <c r="G24" s="1161"/>
      <c r="H24" s="1164" t="s">
        <v>228</v>
      </c>
      <c r="I24" s="1165"/>
      <c r="J24" s="1166">
        <f>IF(J13="-",0,J13*SUMIF('様式11-5'!$G$22:$G$26,'様式11-6③'!$X$1,'様式11-5'!$AB$22:$AB$26))</f>
        <v>0</v>
      </c>
      <c r="K24" s="1167"/>
      <c r="L24" s="1168">
        <f>IF(L12="-",0,L12*SUMIF('様式11-5'!$G$22:$G$26,'様式11-6③'!$X$1,'様式11-5'!$AB$22:$AB$26))</f>
        <v>0</v>
      </c>
      <c r="M24" s="1169"/>
      <c r="N24" s="1170">
        <f>IF(N12="-",0,N12*SUMIF('様式11-5'!$G$22:$G$26,'様式11-6③'!$X$1,'様式11-5'!$AB$22:$AB$26))</f>
        <v>0</v>
      </c>
      <c r="O24" s="1170"/>
      <c r="P24" s="1168">
        <f>IF(P12="-",0,P12*SUMIF('様式11-5'!$G$22:$G$26,'様式11-6③'!$X$1,'様式11-5'!$AB$22:$AB$26))</f>
        <v>0</v>
      </c>
      <c r="Q24" s="1171"/>
      <c r="R24" s="1362">
        <f>IF(R13="-",0,R13*SUMIF('様式11-5'!$G$22:$G$26,'様式11-6③'!$X$1,'様式11-5'!$AB$22:$AB$26))</f>
        <v>0</v>
      </c>
      <c r="S24" s="1170"/>
      <c r="T24" s="1173">
        <f>IF(T12="-",0,T12*SUMIF('様式11-5'!$G$22:$G$26,'様式11-6③'!$X$1,'様式11-5'!$AB$22:$AB$26))</f>
        <v>0</v>
      </c>
      <c r="U24" s="1174"/>
      <c r="V24" s="1172" t="s">
        <v>606</v>
      </c>
      <c r="W24" s="1173"/>
      <c r="X24" s="1173" t="s">
        <v>606</v>
      </c>
      <c r="Y24" s="1173"/>
      <c r="Z24" s="1173" t="s">
        <v>606</v>
      </c>
      <c r="AA24" s="1173"/>
      <c r="AB24" s="1173" t="s">
        <v>606</v>
      </c>
      <c r="AC24" s="1202"/>
      <c r="AD24" s="1203">
        <f>IF(AD13="-",0,AD13*SUMIF('様式11-5'!$G$22:$G$26,'様式11-6③'!$X$1,'様式11-5'!$AC$22:$AC$26))</f>
        <v>0</v>
      </c>
      <c r="AE24" s="1173"/>
      <c r="AF24" s="1170">
        <f>IF(AF13="-",0,AF13*SUMIF('様式11-5'!$G$22:$G$26,'様式11-6③'!$X$1,'様式11-5'!$AB$22:$AB$26))</f>
        <v>0</v>
      </c>
      <c r="AG24" s="1363"/>
      <c r="AH24" s="1204">
        <f t="shared" si="9"/>
        <v>0</v>
      </c>
      <c r="AI24" s="1205"/>
      <c r="AJ24" s="1205"/>
      <c r="AK24" s="1205"/>
      <c r="AL24" s="1024"/>
      <c r="AM24" s="1025"/>
      <c r="AN24" s="1025"/>
      <c r="AO24" s="1025"/>
      <c r="AP24" s="1025"/>
      <c r="AQ24" s="1025"/>
      <c r="AR24" s="1025"/>
      <c r="AS24" s="1025"/>
      <c r="AT24" s="1025"/>
      <c r="AU24" s="1025"/>
      <c r="AV24" s="1026"/>
    </row>
    <row r="25" spans="2:50" ht="14.25" thickBot="1">
      <c r="B25" s="1162"/>
      <c r="C25" s="1163"/>
      <c r="D25" s="1163"/>
      <c r="E25" s="1163"/>
      <c r="F25" s="1163"/>
      <c r="G25" s="1163"/>
      <c r="H25" s="1193" t="s">
        <v>227</v>
      </c>
      <c r="I25" s="1194"/>
      <c r="J25" s="1195" t="s">
        <v>690</v>
      </c>
      <c r="K25" s="1196"/>
      <c r="L25" s="1196" t="s">
        <v>606</v>
      </c>
      <c r="M25" s="1196"/>
      <c r="N25" s="1196" t="s">
        <v>690</v>
      </c>
      <c r="O25" s="1196"/>
      <c r="P25" s="1196" t="s">
        <v>690</v>
      </c>
      <c r="Q25" s="1197"/>
      <c r="R25" s="1198" t="s">
        <v>606</v>
      </c>
      <c r="S25" s="1186"/>
      <c r="T25" s="1186" t="s">
        <v>690</v>
      </c>
      <c r="U25" s="1199"/>
      <c r="V25" s="1200">
        <f>IF(V13="-",0,V13*SUMIF('様式11-5'!$G$22:$G$26,'様式11-6③'!$X$1,'様式11-5'!$AC$22:$AC$26))</f>
        <v>0</v>
      </c>
      <c r="W25" s="1201"/>
      <c r="X25" s="1180">
        <f>IF(X13="-",0,X13*SUMIF('様式11-5'!$G$22:$G$26,'様式11-6③'!$X$1,'様式11-5'!$AC$22:$AC$26))</f>
        <v>0</v>
      </c>
      <c r="Y25" s="1184"/>
      <c r="Z25" s="1180">
        <f>IF(Z13="-",0,Z13*SUMIF('様式11-5'!$G$22:$G$26,'様式11-6③'!$X$1,'様式11-5'!$AC$22:$AC$26))</f>
        <v>0</v>
      </c>
      <c r="AA25" s="1184"/>
      <c r="AB25" s="1180">
        <f>IF(AB13="-",0,AB13*SUMIF('様式11-5'!$G$22:$G$26,'様式11-6③'!$X$1,'様式11-5'!$AC$22:$AC$26))</f>
        <v>0</v>
      </c>
      <c r="AC25" s="1181"/>
      <c r="AD25" s="1185" t="s">
        <v>690</v>
      </c>
      <c r="AE25" s="1186"/>
      <c r="AF25" s="1186" t="s">
        <v>606</v>
      </c>
      <c r="AG25" s="1187"/>
      <c r="AH25" s="1188">
        <f t="shared" si="9"/>
        <v>0</v>
      </c>
      <c r="AI25" s="1189"/>
      <c r="AJ25" s="1189"/>
      <c r="AK25" s="1189"/>
      <c r="AL25" s="1190"/>
      <c r="AM25" s="1191"/>
      <c r="AN25" s="1191"/>
      <c r="AO25" s="1191"/>
      <c r="AP25" s="1191"/>
      <c r="AQ25" s="1191"/>
      <c r="AR25" s="1191"/>
      <c r="AS25" s="1191"/>
      <c r="AT25" s="1191"/>
      <c r="AU25" s="1191"/>
      <c r="AV25" s="1192"/>
    </row>
    <row r="26" spans="2:50" ht="13.5" customHeight="1">
      <c r="AL26" s="93"/>
      <c r="AM26" s="93"/>
      <c r="AN26" s="93"/>
      <c r="AO26" s="93"/>
      <c r="AP26" s="93"/>
      <c r="AQ26" s="613"/>
      <c r="AR26" s="613"/>
      <c r="AS26" s="613"/>
      <c r="AT26" s="613"/>
      <c r="AU26" s="613"/>
      <c r="AV26" s="613"/>
    </row>
    <row r="27" spans="2:50" ht="13.5" customHeight="1" thickBot="1">
      <c r="B27" s="88" t="s">
        <v>491</v>
      </c>
      <c r="AL27" s="93" t="s">
        <v>260</v>
      </c>
      <c r="AM27" s="93"/>
      <c r="AN27" s="93"/>
      <c r="AO27" s="93"/>
      <c r="AP27" s="93"/>
      <c r="AQ27" s="613"/>
      <c r="AR27" s="613"/>
      <c r="AS27" s="613"/>
      <c r="AT27" s="613"/>
      <c r="AU27" s="613"/>
      <c r="AV27" s="613"/>
    </row>
    <row r="28" spans="2:50" ht="13.5" customHeight="1">
      <c r="B28" s="1234" t="s">
        <v>259</v>
      </c>
      <c r="C28" s="981"/>
      <c r="D28" s="981"/>
      <c r="E28" s="980" t="s">
        <v>173</v>
      </c>
      <c r="F28" s="981"/>
      <c r="G28" s="981"/>
      <c r="H28" s="982"/>
      <c r="I28" s="980" t="s">
        <v>258</v>
      </c>
      <c r="J28" s="981"/>
      <c r="K28" s="981"/>
      <c r="L28" s="981"/>
      <c r="M28" s="981"/>
      <c r="N28" s="981"/>
      <c r="O28" s="981"/>
      <c r="P28" s="981"/>
      <c r="Q28" s="982"/>
      <c r="R28" s="980" t="s">
        <v>257</v>
      </c>
      <c r="S28" s="981"/>
      <c r="T28" s="981"/>
      <c r="U28" s="981"/>
      <c r="V28" s="981"/>
      <c r="W28" s="981"/>
      <c r="X28" s="981"/>
      <c r="Y28" s="981"/>
      <c r="Z28" s="981"/>
      <c r="AA28" s="981"/>
      <c r="AB28" s="981"/>
      <c r="AC28" s="981"/>
      <c r="AD28" s="981"/>
      <c r="AE28" s="981"/>
      <c r="AF28" s="981"/>
      <c r="AG28" s="982"/>
      <c r="AH28" s="980" t="s">
        <v>256</v>
      </c>
      <c r="AI28" s="981"/>
      <c r="AJ28" s="981"/>
      <c r="AK28" s="1235"/>
      <c r="AL28" s="1236" t="s">
        <v>173</v>
      </c>
      <c r="AM28" s="1237"/>
      <c r="AN28" s="1010" t="s">
        <v>255</v>
      </c>
      <c r="AO28" s="1011"/>
      <c r="AP28" s="1011"/>
      <c r="AQ28" s="1206"/>
      <c r="AR28" s="1010" t="s">
        <v>254</v>
      </c>
      <c r="AS28" s="1011"/>
      <c r="AT28" s="1011"/>
      <c r="AU28" s="1011"/>
      <c r="AV28" s="1012"/>
      <c r="AW28" s="90"/>
      <c r="AX28" s="90"/>
    </row>
    <row r="29" spans="2:50" ht="13.5" customHeight="1">
      <c r="B29" s="1207" t="s">
        <v>284</v>
      </c>
      <c r="C29" s="1209" t="s">
        <v>253</v>
      </c>
      <c r="D29" s="1210"/>
      <c r="E29" s="1215" t="s">
        <v>252</v>
      </c>
      <c r="F29" s="1216"/>
      <c r="G29" s="1216"/>
      <c r="H29" s="1217"/>
      <c r="I29" s="614" t="s">
        <v>232</v>
      </c>
      <c r="J29" s="173"/>
      <c r="K29" s="173"/>
      <c r="L29" s="173"/>
      <c r="M29" s="173"/>
      <c r="N29" s="173"/>
      <c r="O29" s="173"/>
      <c r="P29" s="173"/>
      <c r="Q29" s="615"/>
      <c r="R29" s="1221">
        <f>IF($AJ$16+$AJ$18+$AJ$20+$AJ$22=0,0,1644.76)</f>
        <v>0</v>
      </c>
      <c r="S29" s="1221"/>
      <c r="T29" s="173" t="s">
        <v>250</v>
      </c>
      <c r="U29" s="173"/>
      <c r="V29" s="173"/>
      <c r="W29" s="1222">
        <f>SUMIF('様式11-5'!$G$22:$G$26,'様式11-6③'!$X$1,'様式11-5'!$Q$22:$Q$26)+SUMIF('様式11-5'!$G$65:$G$69,'様式11-6③'!$X$1,'様式11-5'!$R$65:$R$69)+SUMIF('様式11-5'!$G$78:$G$82,'様式11-6③'!$X$1,'様式11-5'!$Q$78:$Q$82)</f>
        <v>0</v>
      </c>
      <c r="X29" s="1222"/>
      <c r="Y29" s="173" t="s">
        <v>249</v>
      </c>
      <c r="Z29" s="173"/>
      <c r="AA29" s="173">
        <v>1</v>
      </c>
      <c r="AB29" s="173" t="s">
        <v>248</v>
      </c>
      <c r="AC29" s="173"/>
      <c r="AD29" s="181">
        <v>0.85</v>
      </c>
      <c r="AE29" s="173" t="s">
        <v>247</v>
      </c>
      <c r="AF29" s="173"/>
      <c r="AG29" s="173"/>
      <c r="AH29" s="1223">
        <f>R29*W29*AA29*AD29</f>
        <v>0</v>
      </c>
      <c r="AI29" s="1224"/>
      <c r="AJ29" s="1224"/>
      <c r="AK29" s="1225"/>
      <c r="AL29" s="1226" t="s">
        <v>166</v>
      </c>
      <c r="AM29" s="1227"/>
      <c r="AN29" s="1230">
        <v>0.43099999999999999</v>
      </c>
      <c r="AO29" s="1231"/>
      <c r="AP29" s="1255" t="s">
        <v>634</v>
      </c>
      <c r="AQ29" s="1256"/>
      <c r="AR29" s="1257">
        <f>AN29*AB32/1000</f>
        <v>0</v>
      </c>
      <c r="AS29" s="1258"/>
      <c r="AT29" s="1258"/>
      <c r="AU29" s="1255" t="s">
        <v>220</v>
      </c>
      <c r="AV29" s="1276"/>
      <c r="AW29" s="90"/>
      <c r="AX29" s="90"/>
    </row>
    <row r="30" spans="2:50" ht="13.5" customHeight="1">
      <c r="B30" s="1208"/>
      <c r="C30" s="1211"/>
      <c r="D30" s="1212"/>
      <c r="E30" s="1218"/>
      <c r="F30" s="1219"/>
      <c r="G30" s="1219"/>
      <c r="H30" s="1220"/>
      <c r="I30" s="1278" t="s">
        <v>225</v>
      </c>
      <c r="J30" s="1229"/>
      <c r="K30" s="1279"/>
      <c r="L30" s="1280" t="s">
        <v>246</v>
      </c>
      <c r="M30" s="1229"/>
      <c r="N30" s="1229"/>
      <c r="O30" s="1279"/>
      <c r="P30" s="1281" t="s">
        <v>228</v>
      </c>
      <c r="Q30" s="1282"/>
      <c r="R30" s="179" t="s">
        <v>691</v>
      </c>
      <c r="S30" s="178">
        <f>IF(P30="夏季",17.25,16.16)</f>
        <v>16.16</v>
      </c>
      <c r="T30" s="616" t="s">
        <v>683</v>
      </c>
      <c r="U30" s="617">
        <v>-5.0199999999999996</v>
      </c>
      <c r="V30" s="616" t="s">
        <v>683</v>
      </c>
      <c r="W30" s="618">
        <v>3.36</v>
      </c>
      <c r="X30" s="619" t="s">
        <v>667</v>
      </c>
      <c r="Y30" s="169" t="s">
        <v>239</v>
      </c>
      <c r="Z30" s="619"/>
      <c r="AA30" s="177"/>
      <c r="AB30" s="1283">
        <f>J$17+J$19+J$23+J$21</f>
        <v>0</v>
      </c>
      <c r="AC30" s="1283"/>
      <c r="AD30" s="169" t="s">
        <v>644</v>
      </c>
      <c r="AE30" s="169"/>
      <c r="AF30" s="169"/>
      <c r="AG30" s="620"/>
      <c r="AH30" s="1284">
        <f>(S30+U30+W30)*AB30</f>
        <v>0</v>
      </c>
      <c r="AI30" s="1285"/>
      <c r="AJ30" s="1285"/>
      <c r="AK30" s="1286"/>
      <c r="AL30" s="1228"/>
      <c r="AM30" s="1229"/>
      <c r="AN30" s="1232"/>
      <c r="AO30" s="1233"/>
      <c r="AP30" s="1242"/>
      <c r="AQ30" s="1243"/>
      <c r="AR30" s="1246"/>
      <c r="AS30" s="1247"/>
      <c r="AT30" s="1247"/>
      <c r="AU30" s="1242"/>
      <c r="AV30" s="1277"/>
      <c r="AW30" s="90"/>
      <c r="AX30" s="90"/>
    </row>
    <row r="31" spans="2:50" ht="13.5" customHeight="1">
      <c r="B31" s="1208"/>
      <c r="C31" s="1211"/>
      <c r="D31" s="1212"/>
      <c r="E31" s="1218"/>
      <c r="F31" s="1219"/>
      <c r="G31" s="1219"/>
      <c r="H31" s="1220"/>
      <c r="I31" s="621"/>
      <c r="J31" s="622"/>
      <c r="K31" s="622"/>
      <c r="L31" s="623"/>
      <c r="M31" s="623"/>
      <c r="N31" s="623"/>
      <c r="O31" s="623"/>
      <c r="P31" s="623"/>
      <c r="Q31" s="624"/>
      <c r="R31" s="176"/>
      <c r="S31" s="625" t="s">
        <v>238</v>
      </c>
      <c r="T31" s="626"/>
      <c r="U31" s="627" t="s">
        <v>237</v>
      </c>
      <c r="V31" s="626"/>
      <c r="W31" s="628" t="s">
        <v>236</v>
      </c>
      <c r="X31" s="629"/>
      <c r="Y31" s="175"/>
      <c r="Z31" s="629"/>
      <c r="AA31" s="371"/>
      <c r="AB31" s="386"/>
      <c r="AC31" s="386"/>
      <c r="AD31" s="175"/>
      <c r="AE31" s="175"/>
      <c r="AF31" s="175"/>
      <c r="AG31" s="630"/>
      <c r="AH31" s="1287"/>
      <c r="AI31" s="1288"/>
      <c r="AJ31" s="1288"/>
      <c r="AK31" s="1289"/>
      <c r="AL31" s="1228"/>
      <c r="AM31" s="1229"/>
      <c r="AN31" s="1232"/>
      <c r="AO31" s="1233"/>
      <c r="AP31" s="1242"/>
      <c r="AQ31" s="1243"/>
      <c r="AR31" s="1246"/>
      <c r="AS31" s="1247"/>
      <c r="AT31" s="1247"/>
      <c r="AU31" s="1242"/>
      <c r="AV31" s="1277"/>
      <c r="AW31" s="90"/>
      <c r="AX31" s="90"/>
    </row>
    <row r="32" spans="2:50" ht="13.5" customHeight="1">
      <c r="B32" s="1208"/>
      <c r="C32" s="1213"/>
      <c r="D32" s="1214"/>
      <c r="E32" s="1270" t="s">
        <v>222</v>
      </c>
      <c r="F32" s="1271"/>
      <c r="G32" s="1271"/>
      <c r="H32" s="1272"/>
      <c r="I32" s="631"/>
      <c r="J32" s="170"/>
      <c r="K32" s="170"/>
      <c r="L32" s="170"/>
      <c r="M32" s="170"/>
      <c r="N32" s="170"/>
      <c r="O32" s="170"/>
      <c r="P32" s="170"/>
      <c r="Q32" s="632"/>
      <c r="R32" s="172"/>
      <c r="S32" s="172"/>
      <c r="T32" s="170"/>
      <c r="U32" s="170"/>
      <c r="V32" s="170"/>
      <c r="W32" s="633"/>
      <c r="X32" s="634"/>
      <c r="Y32" s="634"/>
      <c r="Z32" s="635"/>
      <c r="AA32" s="636"/>
      <c r="AB32" s="1273">
        <f>SUM(AB30:AC30)</f>
        <v>0</v>
      </c>
      <c r="AC32" s="1273"/>
      <c r="AD32" s="637" t="s">
        <v>235</v>
      </c>
      <c r="AE32" s="170"/>
      <c r="AF32" s="170"/>
      <c r="AG32" s="170"/>
      <c r="AH32" s="1267">
        <f>SUM(AH29:AK30)</f>
        <v>0</v>
      </c>
      <c r="AI32" s="1268"/>
      <c r="AJ32" s="1268"/>
      <c r="AK32" s="1269"/>
      <c r="AL32" s="1228"/>
      <c r="AM32" s="1229"/>
      <c r="AN32" s="1232"/>
      <c r="AO32" s="1233"/>
      <c r="AP32" s="1242"/>
      <c r="AQ32" s="1243"/>
      <c r="AR32" s="1246"/>
      <c r="AS32" s="1247"/>
      <c r="AT32" s="1247"/>
      <c r="AU32" s="1242"/>
      <c r="AV32" s="1277"/>
      <c r="AW32" s="90"/>
      <c r="AX32" s="90"/>
    </row>
    <row r="33" spans="2:50" ht="13.5" customHeight="1">
      <c r="B33" s="1208"/>
      <c r="C33" s="1209" t="s">
        <v>234</v>
      </c>
      <c r="D33" s="1210"/>
      <c r="E33" s="1274" t="s">
        <v>233</v>
      </c>
      <c r="F33" s="1216"/>
      <c r="G33" s="1216"/>
      <c r="H33" s="1217"/>
      <c r="I33" s="614" t="s">
        <v>232</v>
      </c>
      <c r="J33" s="173"/>
      <c r="K33" s="173"/>
      <c r="L33" s="173"/>
      <c r="M33" s="173"/>
      <c r="N33" s="173"/>
      <c r="O33" s="173"/>
      <c r="P33" s="173"/>
      <c r="Q33" s="615"/>
      <c r="R33" s="354" t="s">
        <v>616</v>
      </c>
      <c r="S33" s="1275">
        <f>IF('様式11-5'!Y$1="LPG",0,IF(J$24&lt;50,料金単価!$C$7,(IF(J$24&lt;100,料金単価!$C$8,IF($J$24&lt;250,料金単価!$C$9,IF($J$24&lt;500,料金単価!$C$10,IF($J$24&lt;800,料金単価!$C$11,料金単価!$C$12)))))))</f>
        <v>1210</v>
      </c>
      <c r="T33" s="1275"/>
      <c r="U33" s="173" t="s">
        <v>231</v>
      </c>
      <c r="V33" s="388"/>
      <c r="W33" s="174"/>
      <c r="X33" s="174"/>
      <c r="Y33" s="174"/>
      <c r="Z33" s="174"/>
      <c r="AA33" s="174"/>
      <c r="AB33" s="173">
        <v>1</v>
      </c>
      <c r="AC33" s="387" t="s">
        <v>229</v>
      </c>
      <c r="AD33" s="173"/>
      <c r="AE33" s="173"/>
      <c r="AF33" s="173"/>
      <c r="AG33" s="173"/>
      <c r="AH33" s="1223">
        <f>S33*AB33</f>
        <v>1210</v>
      </c>
      <c r="AI33" s="1224"/>
      <c r="AJ33" s="1224"/>
      <c r="AK33" s="1225"/>
      <c r="AL33" s="1254" t="s">
        <v>233</v>
      </c>
      <c r="AM33" s="1227"/>
      <c r="AN33" s="1230">
        <v>2.29</v>
      </c>
      <c r="AO33" s="1231"/>
      <c r="AP33" s="1255" t="s">
        <v>632</v>
      </c>
      <c r="AQ33" s="1256"/>
      <c r="AR33" s="1257">
        <f>AN33*X35/1000</f>
        <v>0</v>
      </c>
      <c r="AS33" s="1258"/>
      <c r="AT33" s="1258"/>
      <c r="AU33" s="1259" t="s">
        <v>220</v>
      </c>
      <c r="AV33" s="1260"/>
      <c r="AW33" s="90"/>
      <c r="AX33" s="90"/>
    </row>
    <row r="34" spans="2:50" ht="13.5" customHeight="1">
      <c r="B34" s="1208"/>
      <c r="C34" s="1211"/>
      <c r="D34" s="1212"/>
      <c r="E34" s="1218"/>
      <c r="F34" s="1219"/>
      <c r="G34" s="1219"/>
      <c r="H34" s="1220"/>
      <c r="I34" s="638" t="s">
        <v>225</v>
      </c>
      <c r="J34" s="168"/>
      <c r="K34" s="168"/>
      <c r="L34" s="168"/>
      <c r="M34" s="168"/>
      <c r="N34" s="168"/>
      <c r="O34" s="168"/>
      <c r="P34" s="168" t="s">
        <v>228</v>
      </c>
      <c r="Q34" s="639"/>
      <c r="R34" s="179" t="s">
        <v>473</v>
      </c>
      <c r="S34" s="1261">
        <f>IF(P34="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34" s="1261"/>
      <c r="U34" s="168" t="s">
        <v>226</v>
      </c>
      <c r="V34" s="640" t="s">
        <v>617</v>
      </c>
      <c r="W34" s="641">
        <v>-37.96</v>
      </c>
      <c r="X34" s="642" t="s">
        <v>660</v>
      </c>
      <c r="Y34" s="623" t="s">
        <v>654</v>
      </c>
      <c r="Z34" s="1262">
        <f>IF('様式11-5'!Y$1="LPG",0,J$24)</f>
        <v>0</v>
      </c>
      <c r="AA34" s="1262"/>
      <c r="AB34" s="168" t="s">
        <v>623</v>
      </c>
      <c r="AC34" s="168"/>
      <c r="AD34" s="168"/>
      <c r="AE34" s="168"/>
      <c r="AF34" s="168"/>
      <c r="AG34" s="168"/>
      <c r="AH34" s="1263">
        <f>(S34+W34)*Z34</f>
        <v>0</v>
      </c>
      <c r="AI34" s="1264"/>
      <c r="AJ34" s="1264"/>
      <c r="AK34" s="1265"/>
      <c r="AL34" s="1228"/>
      <c r="AM34" s="1229"/>
      <c r="AN34" s="1232"/>
      <c r="AO34" s="1233"/>
      <c r="AP34" s="1242"/>
      <c r="AQ34" s="1243"/>
      <c r="AR34" s="1246"/>
      <c r="AS34" s="1247"/>
      <c r="AT34" s="1247"/>
      <c r="AU34" s="1250"/>
      <c r="AV34" s="1251"/>
      <c r="AW34" s="90"/>
      <c r="AX34" s="90"/>
    </row>
    <row r="35" spans="2:50" ht="13.5" customHeight="1">
      <c r="B35" s="1208"/>
      <c r="C35" s="1211"/>
      <c r="D35" s="1212"/>
      <c r="E35" s="1270" t="s">
        <v>222</v>
      </c>
      <c r="F35" s="1271"/>
      <c r="G35" s="1271"/>
      <c r="H35" s="1272"/>
      <c r="I35" s="631"/>
      <c r="J35" s="170"/>
      <c r="K35" s="170"/>
      <c r="L35" s="170"/>
      <c r="M35" s="170"/>
      <c r="N35" s="170"/>
      <c r="O35" s="170"/>
      <c r="P35" s="170"/>
      <c r="Q35" s="632"/>
      <c r="R35" s="172"/>
      <c r="S35" s="172"/>
      <c r="T35" s="170"/>
      <c r="U35" s="170"/>
      <c r="V35" s="170"/>
      <c r="W35" s="633"/>
      <c r="X35" s="634"/>
      <c r="Y35" s="634"/>
      <c r="Z35" s="1266">
        <f>SUM(Z34:Z34)</f>
        <v>0</v>
      </c>
      <c r="AA35" s="1266"/>
      <c r="AB35" s="635" t="s">
        <v>221</v>
      </c>
      <c r="AC35" s="635"/>
      <c r="AD35" s="170"/>
      <c r="AE35" s="170"/>
      <c r="AF35" s="170"/>
      <c r="AG35" s="170"/>
      <c r="AH35" s="1267">
        <f>SUM(AH33:AK34)</f>
        <v>1210</v>
      </c>
      <c r="AI35" s="1268"/>
      <c r="AJ35" s="1268"/>
      <c r="AK35" s="1269"/>
      <c r="AL35" s="1238"/>
      <c r="AM35" s="1239"/>
      <c r="AN35" s="1240"/>
      <c r="AO35" s="1241"/>
      <c r="AP35" s="1244"/>
      <c r="AQ35" s="1245"/>
      <c r="AR35" s="1248"/>
      <c r="AS35" s="1249"/>
      <c r="AT35" s="1249"/>
      <c r="AU35" s="1252"/>
      <c r="AV35" s="1253"/>
      <c r="AW35" s="90"/>
      <c r="AX35" s="90"/>
    </row>
    <row r="36" spans="2:50" ht="13.5" customHeight="1">
      <c r="B36" s="1208"/>
      <c r="C36" s="1211"/>
      <c r="D36" s="1212"/>
      <c r="E36" s="1274" t="s">
        <v>641</v>
      </c>
      <c r="F36" s="1216"/>
      <c r="G36" s="1216"/>
      <c r="H36" s="1217"/>
      <c r="I36" s="614" t="s">
        <v>232</v>
      </c>
      <c r="J36" s="173"/>
      <c r="K36" s="173"/>
      <c r="L36" s="173"/>
      <c r="M36" s="173"/>
      <c r="N36" s="173"/>
      <c r="O36" s="173"/>
      <c r="P36" s="173"/>
      <c r="Q36" s="615"/>
      <c r="R36" s="1224">
        <f>IF(AND('様式11-5'!Y$1="LPG",OR('様式11-5'!$AB$83&gt;2.5,'様式11-5'!$AC$83&gt;2.5)),料金単価!$C$18+料金単価!$C$19,IF('様式11-5'!Y$1="LPG",料金単価!$C$18,0))</f>
        <v>0</v>
      </c>
      <c r="S36" s="1224"/>
      <c r="T36" s="173" t="s">
        <v>231</v>
      </c>
      <c r="U36" s="173"/>
      <c r="V36" s="174"/>
      <c r="W36" s="174"/>
      <c r="X36" s="174"/>
      <c r="Y36" s="174"/>
      <c r="Z36" s="174"/>
      <c r="AA36" s="174"/>
      <c r="AB36" s="173">
        <v>1</v>
      </c>
      <c r="AC36" s="387" t="s">
        <v>229</v>
      </c>
      <c r="AD36" s="173"/>
      <c r="AE36" s="173"/>
      <c r="AF36" s="173"/>
      <c r="AG36" s="173"/>
      <c r="AH36" s="1223">
        <f>R36*AB36</f>
        <v>0</v>
      </c>
      <c r="AI36" s="1224"/>
      <c r="AJ36" s="1224"/>
      <c r="AK36" s="1225"/>
      <c r="AL36" s="1228" t="s">
        <v>641</v>
      </c>
      <c r="AM36" s="1229"/>
      <c r="AN36" s="1232">
        <v>6</v>
      </c>
      <c r="AO36" s="1233"/>
      <c r="AP36" s="1242" t="s">
        <v>223</v>
      </c>
      <c r="AQ36" s="1243"/>
      <c r="AR36" s="1246">
        <f>AN36*X38/1000</f>
        <v>0</v>
      </c>
      <c r="AS36" s="1247"/>
      <c r="AT36" s="1247"/>
      <c r="AU36" s="1250" t="s">
        <v>220</v>
      </c>
      <c r="AV36" s="1251"/>
      <c r="AW36" s="90"/>
      <c r="AX36" s="90"/>
    </row>
    <row r="37" spans="2:50" ht="13.5" customHeight="1">
      <c r="B37" s="1208"/>
      <c r="C37" s="1211"/>
      <c r="D37" s="1212"/>
      <c r="E37" s="1218"/>
      <c r="F37" s="1219"/>
      <c r="G37" s="1219"/>
      <c r="H37" s="1220"/>
      <c r="I37" s="638" t="s">
        <v>225</v>
      </c>
      <c r="J37" s="168"/>
      <c r="K37" s="168"/>
      <c r="L37" s="168"/>
      <c r="M37" s="168"/>
      <c r="N37" s="168"/>
      <c r="O37" s="168"/>
      <c r="P37" s="168"/>
      <c r="Q37" s="639"/>
      <c r="R37" s="1290">
        <f>料金単価!$D$18</f>
        <v>296</v>
      </c>
      <c r="S37" s="1291"/>
      <c r="T37" s="168" t="s">
        <v>226</v>
      </c>
      <c r="U37" s="168"/>
      <c r="V37" s="168"/>
      <c r="W37" s="168"/>
      <c r="X37" s="1292">
        <f>IF('様式11-5'!Y$1="LPG",J$24,0)</f>
        <v>0</v>
      </c>
      <c r="Y37" s="1293"/>
      <c r="Z37" s="168" t="s">
        <v>662</v>
      </c>
      <c r="AA37" s="168"/>
      <c r="AB37" s="168"/>
      <c r="AC37" s="169"/>
      <c r="AD37" s="168"/>
      <c r="AE37" s="168"/>
      <c r="AF37" s="168"/>
      <c r="AG37" s="168"/>
      <c r="AH37" s="1263">
        <f>R37*X37</f>
        <v>0</v>
      </c>
      <c r="AI37" s="1264"/>
      <c r="AJ37" s="1264"/>
      <c r="AK37" s="1265"/>
      <c r="AL37" s="1228"/>
      <c r="AM37" s="1229"/>
      <c r="AN37" s="1232"/>
      <c r="AO37" s="1233"/>
      <c r="AP37" s="1242"/>
      <c r="AQ37" s="1243"/>
      <c r="AR37" s="1246"/>
      <c r="AS37" s="1247"/>
      <c r="AT37" s="1247"/>
      <c r="AU37" s="1250"/>
      <c r="AV37" s="1251"/>
      <c r="AW37" s="90"/>
      <c r="AX37" s="90"/>
    </row>
    <row r="38" spans="2:50" ht="13.5" customHeight="1" thickBot="1">
      <c r="B38" s="1208"/>
      <c r="C38" s="1213"/>
      <c r="D38" s="1214"/>
      <c r="E38" s="1270" t="s">
        <v>222</v>
      </c>
      <c r="F38" s="1271"/>
      <c r="G38" s="1271"/>
      <c r="H38" s="1272"/>
      <c r="I38" s="631"/>
      <c r="J38" s="170"/>
      <c r="K38" s="170"/>
      <c r="L38" s="170"/>
      <c r="M38" s="170"/>
      <c r="N38" s="170"/>
      <c r="O38" s="170"/>
      <c r="P38" s="170"/>
      <c r="Q38" s="632"/>
      <c r="R38" s="172"/>
      <c r="S38" s="172"/>
      <c r="T38" s="170"/>
      <c r="U38" s="170"/>
      <c r="V38" s="170"/>
      <c r="W38" s="633"/>
      <c r="X38" s="1294">
        <f>SUM(X37:Y37)</f>
        <v>0</v>
      </c>
      <c r="Y38" s="1294"/>
      <c r="Z38" s="170" t="s">
        <v>221</v>
      </c>
      <c r="AA38" s="170"/>
      <c r="AB38" s="170"/>
      <c r="AC38" s="171"/>
      <c r="AD38" s="170"/>
      <c r="AE38" s="170"/>
      <c r="AF38" s="170"/>
      <c r="AG38" s="170"/>
      <c r="AH38" s="1267">
        <f>SUM(AH36:AK37)</f>
        <v>0</v>
      </c>
      <c r="AI38" s="1268"/>
      <c r="AJ38" s="1268"/>
      <c r="AK38" s="1269"/>
      <c r="AL38" s="1238"/>
      <c r="AM38" s="1239"/>
      <c r="AN38" s="1240"/>
      <c r="AO38" s="1241"/>
      <c r="AP38" s="1244"/>
      <c r="AQ38" s="1245"/>
      <c r="AR38" s="1248"/>
      <c r="AS38" s="1249"/>
      <c r="AT38" s="1249"/>
      <c r="AU38" s="1252"/>
      <c r="AV38" s="1253"/>
      <c r="AW38" s="90"/>
      <c r="AX38" s="90"/>
    </row>
    <row r="39" spans="2:50" ht="13.5" customHeight="1">
      <c r="B39" s="1234" t="s">
        <v>259</v>
      </c>
      <c r="C39" s="981"/>
      <c r="D39" s="981"/>
      <c r="E39" s="980" t="s">
        <v>173</v>
      </c>
      <c r="F39" s="981"/>
      <c r="G39" s="981"/>
      <c r="H39" s="982"/>
      <c r="I39" s="980" t="s">
        <v>258</v>
      </c>
      <c r="J39" s="981"/>
      <c r="K39" s="981"/>
      <c r="L39" s="981"/>
      <c r="M39" s="981"/>
      <c r="N39" s="981"/>
      <c r="O39" s="981"/>
      <c r="P39" s="981"/>
      <c r="Q39" s="982"/>
      <c r="R39" s="980" t="s">
        <v>257</v>
      </c>
      <c r="S39" s="981"/>
      <c r="T39" s="981"/>
      <c r="U39" s="981"/>
      <c r="V39" s="981"/>
      <c r="W39" s="981"/>
      <c r="X39" s="981"/>
      <c r="Y39" s="981"/>
      <c r="Z39" s="981"/>
      <c r="AA39" s="981"/>
      <c r="AB39" s="981"/>
      <c r="AC39" s="981"/>
      <c r="AD39" s="981"/>
      <c r="AE39" s="981"/>
      <c r="AF39" s="981"/>
      <c r="AG39" s="982"/>
      <c r="AH39" s="980" t="s">
        <v>256</v>
      </c>
      <c r="AI39" s="981"/>
      <c r="AJ39" s="981"/>
      <c r="AK39" s="1235"/>
      <c r="AL39" s="1236" t="s">
        <v>173</v>
      </c>
      <c r="AM39" s="1237"/>
      <c r="AN39" s="1010" t="s">
        <v>255</v>
      </c>
      <c r="AO39" s="1011"/>
      <c r="AP39" s="1011"/>
      <c r="AQ39" s="1206"/>
      <c r="AR39" s="1010" t="s">
        <v>254</v>
      </c>
      <c r="AS39" s="1011"/>
      <c r="AT39" s="1011"/>
      <c r="AU39" s="1011"/>
      <c r="AV39" s="1012"/>
      <c r="AW39" s="90"/>
      <c r="AX39" s="90"/>
    </row>
    <row r="40" spans="2:50" ht="13.5" customHeight="1">
      <c r="B40" s="1207" t="s">
        <v>283</v>
      </c>
      <c r="C40" s="1209" t="s">
        <v>253</v>
      </c>
      <c r="D40" s="1210"/>
      <c r="E40" s="1215" t="s">
        <v>252</v>
      </c>
      <c r="F40" s="1216"/>
      <c r="G40" s="1216"/>
      <c r="H40" s="1217"/>
      <c r="I40" s="614" t="s">
        <v>232</v>
      </c>
      <c r="J40" s="173"/>
      <c r="K40" s="173"/>
      <c r="L40" s="173"/>
      <c r="M40" s="173"/>
      <c r="N40" s="173"/>
      <c r="O40" s="173"/>
      <c r="P40" s="173"/>
      <c r="Q40" s="615"/>
      <c r="R40" s="1221">
        <f>IF($AJ$16+$AJ$18+$AJ$20+$AJ$22=0,0,1644.76)</f>
        <v>0</v>
      </c>
      <c r="S40" s="1221"/>
      <c r="T40" s="173" t="s">
        <v>250</v>
      </c>
      <c r="U40" s="173"/>
      <c r="V40" s="173"/>
      <c r="W40" s="1222">
        <f>$W$29</f>
        <v>0</v>
      </c>
      <c r="X40" s="1222"/>
      <c r="Y40" s="173" t="s">
        <v>624</v>
      </c>
      <c r="Z40" s="173"/>
      <c r="AA40" s="173">
        <v>1</v>
      </c>
      <c r="AB40" s="173" t="s">
        <v>248</v>
      </c>
      <c r="AC40" s="173"/>
      <c r="AD40" s="181">
        <v>0.85</v>
      </c>
      <c r="AE40" s="173" t="s">
        <v>247</v>
      </c>
      <c r="AF40" s="173"/>
      <c r="AG40" s="173"/>
      <c r="AH40" s="1223">
        <f>R40*W40*AA40*AD40</f>
        <v>0</v>
      </c>
      <c r="AI40" s="1224"/>
      <c r="AJ40" s="1224"/>
      <c r="AK40" s="1225"/>
      <c r="AL40" s="1226" t="s">
        <v>166</v>
      </c>
      <c r="AM40" s="1227"/>
      <c r="AN40" s="1230">
        <f>AN29</f>
        <v>0.43099999999999999</v>
      </c>
      <c r="AO40" s="1231"/>
      <c r="AP40" s="1255" t="s">
        <v>634</v>
      </c>
      <c r="AQ40" s="1256"/>
      <c r="AR40" s="1257">
        <f>AN40*AB43/1000</f>
        <v>0</v>
      </c>
      <c r="AS40" s="1258"/>
      <c r="AT40" s="1258"/>
      <c r="AU40" s="1255" t="s">
        <v>220</v>
      </c>
      <c r="AV40" s="1276"/>
      <c r="AW40" s="90"/>
      <c r="AX40" s="90"/>
    </row>
    <row r="41" spans="2:50" ht="13.5" customHeight="1">
      <c r="B41" s="1208"/>
      <c r="C41" s="1211"/>
      <c r="D41" s="1212"/>
      <c r="E41" s="1218"/>
      <c r="F41" s="1219"/>
      <c r="G41" s="1219"/>
      <c r="H41" s="1220"/>
      <c r="I41" s="1278" t="s">
        <v>225</v>
      </c>
      <c r="J41" s="1229"/>
      <c r="K41" s="1279"/>
      <c r="L41" s="1280" t="s">
        <v>246</v>
      </c>
      <c r="M41" s="1229"/>
      <c r="N41" s="1229"/>
      <c r="O41" s="1279"/>
      <c r="P41" s="1281" t="s">
        <v>245</v>
      </c>
      <c r="Q41" s="1282"/>
      <c r="R41" s="179" t="s">
        <v>610</v>
      </c>
      <c r="S41" s="178">
        <f>IF(P41="夏季",17.25,16.16)</f>
        <v>17.25</v>
      </c>
      <c r="T41" s="616" t="s">
        <v>636</v>
      </c>
      <c r="U41" s="617">
        <f>$U$30</f>
        <v>-5.0199999999999996</v>
      </c>
      <c r="V41" s="616" t="s">
        <v>611</v>
      </c>
      <c r="W41" s="618">
        <f>$W$30</f>
        <v>3.36</v>
      </c>
      <c r="X41" s="619" t="s">
        <v>612</v>
      </c>
      <c r="Y41" s="169" t="s">
        <v>239</v>
      </c>
      <c r="Z41" s="619"/>
      <c r="AA41" s="177"/>
      <c r="AB41" s="1283">
        <f>L$16+L$18+L$22+L$20</f>
        <v>0</v>
      </c>
      <c r="AC41" s="1283"/>
      <c r="AD41" s="169" t="s">
        <v>613</v>
      </c>
      <c r="AE41" s="169"/>
      <c r="AF41" s="169"/>
      <c r="AG41" s="620"/>
      <c r="AH41" s="1284">
        <f>(S41+U41+W41)*AB41</f>
        <v>0</v>
      </c>
      <c r="AI41" s="1285"/>
      <c r="AJ41" s="1285"/>
      <c r="AK41" s="1286"/>
      <c r="AL41" s="1228"/>
      <c r="AM41" s="1229"/>
      <c r="AN41" s="1232"/>
      <c r="AO41" s="1233"/>
      <c r="AP41" s="1242"/>
      <c r="AQ41" s="1243"/>
      <c r="AR41" s="1246"/>
      <c r="AS41" s="1247"/>
      <c r="AT41" s="1247"/>
      <c r="AU41" s="1242"/>
      <c r="AV41" s="1277"/>
      <c r="AW41" s="90"/>
      <c r="AX41" s="90"/>
    </row>
    <row r="42" spans="2:50" ht="13.5" customHeight="1">
      <c r="B42" s="1208"/>
      <c r="C42" s="1211"/>
      <c r="D42" s="1212"/>
      <c r="E42" s="1218"/>
      <c r="F42" s="1219"/>
      <c r="G42" s="1219"/>
      <c r="H42" s="1220"/>
      <c r="I42" s="621"/>
      <c r="J42" s="622"/>
      <c r="K42" s="622"/>
      <c r="L42" s="623"/>
      <c r="M42" s="623"/>
      <c r="N42" s="623"/>
      <c r="O42" s="623"/>
      <c r="P42" s="623"/>
      <c r="Q42" s="624"/>
      <c r="R42" s="176"/>
      <c r="S42" s="625" t="s">
        <v>238</v>
      </c>
      <c r="T42" s="643"/>
      <c r="U42" s="644" t="s">
        <v>237</v>
      </c>
      <c r="V42" s="643"/>
      <c r="W42" s="628" t="s">
        <v>236</v>
      </c>
      <c r="Y42" s="175"/>
      <c r="AA42" s="93"/>
      <c r="AB42" s="386"/>
      <c r="AC42" s="386"/>
      <c r="AD42" s="175"/>
      <c r="AE42" s="175"/>
      <c r="AF42" s="175"/>
      <c r="AG42" s="630"/>
      <c r="AH42" s="1287"/>
      <c r="AI42" s="1288"/>
      <c r="AJ42" s="1288"/>
      <c r="AK42" s="1289"/>
      <c r="AL42" s="1228"/>
      <c r="AM42" s="1229"/>
      <c r="AN42" s="1232"/>
      <c r="AO42" s="1233"/>
      <c r="AP42" s="1242"/>
      <c r="AQ42" s="1243"/>
      <c r="AR42" s="1246"/>
      <c r="AS42" s="1247"/>
      <c r="AT42" s="1247"/>
      <c r="AU42" s="1242"/>
      <c r="AV42" s="1277"/>
      <c r="AW42" s="90"/>
      <c r="AX42" s="90"/>
    </row>
    <row r="43" spans="2:50" ht="13.5" customHeight="1">
      <c r="B43" s="1208"/>
      <c r="C43" s="1213"/>
      <c r="D43" s="1214"/>
      <c r="E43" s="1270" t="s">
        <v>222</v>
      </c>
      <c r="F43" s="1271"/>
      <c r="G43" s="1271"/>
      <c r="H43" s="1272"/>
      <c r="I43" s="631"/>
      <c r="J43" s="170"/>
      <c r="K43" s="170"/>
      <c r="L43" s="170"/>
      <c r="M43" s="170"/>
      <c r="N43" s="170"/>
      <c r="O43" s="170"/>
      <c r="P43" s="170"/>
      <c r="Q43" s="632"/>
      <c r="R43" s="172"/>
      <c r="S43" s="172"/>
      <c r="T43" s="170"/>
      <c r="U43" s="170"/>
      <c r="V43" s="170"/>
      <c r="W43" s="633"/>
      <c r="X43" s="634"/>
      <c r="Y43" s="634"/>
      <c r="Z43" s="635"/>
      <c r="AA43" s="636"/>
      <c r="AB43" s="1273">
        <f>SUM(AB41:AC41)</f>
        <v>0</v>
      </c>
      <c r="AC43" s="1273"/>
      <c r="AD43" s="637" t="s">
        <v>235</v>
      </c>
      <c r="AE43" s="170"/>
      <c r="AF43" s="170"/>
      <c r="AG43" s="170"/>
      <c r="AH43" s="1267">
        <f>SUM(AH40:AK41)</f>
        <v>0</v>
      </c>
      <c r="AI43" s="1268"/>
      <c r="AJ43" s="1268"/>
      <c r="AK43" s="1269"/>
      <c r="AL43" s="1228"/>
      <c r="AM43" s="1229"/>
      <c r="AN43" s="1232"/>
      <c r="AO43" s="1233"/>
      <c r="AP43" s="1242"/>
      <c r="AQ43" s="1243"/>
      <c r="AR43" s="1246"/>
      <c r="AS43" s="1247"/>
      <c r="AT43" s="1247"/>
      <c r="AU43" s="1242"/>
      <c r="AV43" s="1277"/>
      <c r="AW43" s="90"/>
      <c r="AX43" s="90"/>
    </row>
    <row r="44" spans="2:50" ht="13.5" customHeight="1">
      <c r="B44" s="1208"/>
      <c r="C44" s="1209" t="s">
        <v>234</v>
      </c>
      <c r="D44" s="1210"/>
      <c r="E44" s="1274" t="s">
        <v>233</v>
      </c>
      <c r="F44" s="1216"/>
      <c r="G44" s="1216"/>
      <c r="H44" s="1217"/>
      <c r="I44" s="614" t="s">
        <v>232</v>
      </c>
      <c r="J44" s="173"/>
      <c r="K44" s="173"/>
      <c r="L44" s="173"/>
      <c r="M44" s="173"/>
      <c r="N44" s="173"/>
      <c r="O44" s="173"/>
      <c r="P44" s="173"/>
      <c r="Q44" s="615"/>
      <c r="R44" s="354" t="s">
        <v>681</v>
      </c>
      <c r="S44" s="1275">
        <f>IF('様式11-5'!Y$1="LPG",0,IF(J$24&lt;50,料金単価!$C$7,(IF(J$24&lt;100,料金単価!$C$8,IF($J$24&lt;250,料金単価!$C$9,IF($J$24&lt;500,料金単価!$C$10,IF($J$24&lt;800,料金単価!$C$11,料金単価!$C$12)))))))</f>
        <v>1210</v>
      </c>
      <c r="T44" s="1275"/>
      <c r="U44" s="173" t="s">
        <v>231</v>
      </c>
      <c r="V44" s="388"/>
      <c r="W44" s="174"/>
      <c r="X44" s="174"/>
      <c r="Y44" s="174"/>
      <c r="Z44" s="174"/>
      <c r="AA44" s="174"/>
      <c r="AB44" s="173">
        <v>1</v>
      </c>
      <c r="AC44" s="387" t="s">
        <v>229</v>
      </c>
      <c r="AD44" s="173"/>
      <c r="AE44" s="173"/>
      <c r="AF44" s="173"/>
      <c r="AG44" s="173"/>
      <c r="AH44" s="1223">
        <f>S44*AB44</f>
        <v>1210</v>
      </c>
      <c r="AI44" s="1224"/>
      <c r="AJ44" s="1224"/>
      <c r="AK44" s="1225"/>
      <c r="AL44" s="1254" t="s">
        <v>233</v>
      </c>
      <c r="AM44" s="1227"/>
      <c r="AN44" s="1230">
        <f>AN33</f>
        <v>2.29</v>
      </c>
      <c r="AO44" s="1231"/>
      <c r="AP44" s="1255" t="s">
        <v>632</v>
      </c>
      <c r="AQ44" s="1256"/>
      <c r="AR44" s="1257">
        <f>AN44*X46/1000</f>
        <v>0</v>
      </c>
      <c r="AS44" s="1258"/>
      <c r="AT44" s="1258"/>
      <c r="AU44" s="1259" t="s">
        <v>220</v>
      </c>
      <c r="AV44" s="1260"/>
      <c r="AW44" s="90"/>
      <c r="AX44" s="90"/>
    </row>
    <row r="45" spans="2:50" ht="13.5" customHeight="1">
      <c r="B45" s="1208"/>
      <c r="C45" s="1211"/>
      <c r="D45" s="1212"/>
      <c r="E45" s="1218"/>
      <c r="F45" s="1219"/>
      <c r="G45" s="1219"/>
      <c r="H45" s="1220"/>
      <c r="I45" s="638" t="s">
        <v>225</v>
      </c>
      <c r="J45" s="168"/>
      <c r="K45" s="168"/>
      <c r="L45" s="168"/>
      <c r="M45" s="168"/>
      <c r="N45" s="168"/>
      <c r="O45" s="168"/>
      <c r="P45" s="168" t="s">
        <v>228</v>
      </c>
      <c r="Q45" s="639"/>
      <c r="R45" s="179" t="s">
        <v>681</v>
      </c>
      <c r="S45" s="1261">
        <f>IF(P45="冬季",IF(L$24&lt;50,料金単価!$D$7,IF(L$24&lt;100,料金単価!$D$8,IF($L$24&lt;250,料金単価!$D$9,IF($L$24&lt;500,料金単価!$D$10,IF($L$24&lt;800,料金単価!$D$11,料金単価!$D$12))))),IF(L$24&lt;50,料金単価!$E$7,IF(L$24&lt;100,料金単価!$E$8,IF(L$24&lt;250,料金単価!$E$9,IF(L$24&lt;500,料金単価!$E$10,IF(L$24&lt;800,料金単価!$E$11,料金単価!$E$12))))))</f>
        <v>132.49</v>
      </c>
      <c r="T45" s="1261"/>
      <c r="U45" s="168" t="s">
        <v>226</v>
      </c>
      <c r="V45" s="640" t="s">
        <v>682</v>
      </c>
      <c r="W45" s="641">
        <f>W34</f>
        <v>-37.96</v>
      </c>
      <c r="X45" s="642" t="s">
        <v>618</v>
      </c>
      <c r="Y45" s="623" t="s">
        <v>647</v>
      </c>
      <c r="Z45" s="1262">
        <f>IF('様式11-5'!Y$1="LPG",0,L$24)</f>
        <v>0</v>
      </c>
      <c r="AA45" s="1262"/>
      <c r="AB45" s="168" t="s">
        <v>648</v>
      </c>
      <c r="AC45" s="168"/>
      <c r="AD45" s="168"/>
      <c r="AE45" s="168"/>
      <c r="AF45" s="168"/>
      <c r="AG45" s="168"/>
      <c r="AH45" s="1263">
        <f>(S45+W45)*Z45</f>
        <v>0</v>
      </c>
      <c r="AI45" s="1264"/>
      <c r="AJ45" s="1264"/>
      <c r="AK45" s="1265"/>
      <c r="AL45" s="1228"/>
      <c r="AM45" s="1229"/>
      <c r="AN45" s="1232"/>
      <c r="AO45" s="1233"/>
      <c r="AP45" s="1242"/>
      <c r="AQ45" s="1243"/>
      <c r="AR45" s="1246"/>
      <c r="AS45" s="1247"/>
      <c r="AT45" s="1247"/>
      <c r="AU45" s="1250"/>
      <c r="AV45" s="1251"/>
      <c r="AW45" s="90"/>
      <c r="AX45" s="90"/>
    </row>
    <row r="46" spans="2:50" ht="13.5" customHeight="1">
      <c r="B46" s="1208"/>
      <c r="C46" s="1211"/>
      <c r="D46" s="1212"/>
      <c r="E46" s="1270" t="s">
        <v>222</v>
      </c>
      <c r="F46" s="1271"/>
      <c r="G46" s="1271"/>
      <c r="H46" s="1272"/>
      <c r="I46" s="631"/>
      <c r="J46" s="170"/>
      <c r="K46" s="170"/>
      <c r="L46" s="170"/>
      <c r="M46" s="170"/>
      <c r="N46" s="170"/>
      <c r="O46" s="170"/>
      <c r="P46" s="170"/>
      <c r="Q46" s="632"/>
      <c r="R46" s="172"/>
      <c r="S46" s="172"/>
      <c r="T46" s="170"/>
      <c r="U46" s="170"/>
      <c r="V46" s="170"/>
      <c r="W46" s="633"/>
      <c r="X46" s="634"/>
      <c r="Y46" s="634"/>
      <c r="Z46" s="1266">
        <f>SUM(Z45:Z45)</f>
        <v>0</v>
      </c>
      <c r="AA46" s="1266"/>
      <c r="AB46" s="635" t="s">
        <v>221</v>
      </c>
      <c r="AC46" s="635"/>
      <c r="AD46" s="170"/>
      <c r="AE46" s="170"/>
      <c r="AF46" s="170"/>
      <c r="AG46" s="170"/>
      <c r="AH46" s="1267">
        <f>SUM(AH44:AK45)</f>
        <v>1210</v>
      </c>
      <c r="AI46" s="1268"/>
      <c r="AJ46" s="1268"/>
      <c r="AK46" s="1269"/>
      <c r="AL46" s="1238"/>
      <c r="AM46" s="1239"/>
      <c r="AN46" s="1240"/>
      <c r="AO46" s="1241"/>
      <c r="AP46" s="1244"/>
      <c r="AQ46" s="1245"/>
      <c r="AR46" s="1248"/>
      <c r="AS46" s="1249"/>
      <c r="AT46" s="1249"/>
      <c r="AU46" s="1252"/>
      <c r="AV46" s="1253"/>
      <c r="AW46" s="90"/>
      <c r="AX46" s="90"/>
    </row>
    <row r="47" spans="2:50" ht="13.5" customHeight="1">
      <c r="B47" s="1208"/>
      <c r="C47" s="1211"/>
      <c r="D47" s="1212"/>
      <c r="E47" s="1274" t="s">
        <v>649</v>
      </c>
      <c r="F47" s="1216"/>
      <c r="G47" s="1216"/>
      <c r="H47" s="1217"/>
      <c r="I47" s="614" t="s">
        <v>232</v>
      </c>
      <c r="J47" s="173"/>
      <c r="K47" s="173"/>
      <c r="L47" s="173"/>
      <c r="M47" s="173"/>
      <c r="N47" s="173"/>
      <c r="O47" s="173"/>
      <c r="P47" s="173"/>
      <c r="Q47" s="615"/>
      <c r="R47" s="1224">
        <f>$R$36</f>
        <v>0</v>
      </c>
      <c r="S47" s="1224"/>
      <c r="T47" s="173" t="s">
        <v>231</v>
      </c>
      <c r="U47" s="173"/>
      <c r="V47" s="174"/>
      <c r="W47" s="174"/>
      <c r="X47" s="174"/>
      <c r="Y47" s="174"/>
      <c r="Z47" s="174"/>
      <c r="AA47" s="174"/>
      <c r="AB47" s="173">
        <v>1</v>
      </c>
      <c r="AC47" s="387" t="s">
        <v>229</v>
      </c>
      <c r="AD47" s="173"/>
      <c r="AE47" s="173"/>
      <c r="AF47" s="173"/>
      <c r="AG47" s="173"/>
      <c r="AH47" s="1223">
        <f>R47*AB47</f>
        <v>0</v>
      </c>
      <c r="AI47" s="1224"/>
      <c r="AJ47" s="1224"/>
      <c r="AK47" s="1225"/>
      <c r="AL47" s="1228" t="s">
        <v>649</v>
      </c>
      <c r="AM47" s="1229"/>
      <c r="AN47" s="1232">
        <f>AN36</f>
        <v>6</v>
      </c>
      <c r="AO47" s="1233"/>
      <c r="AP47" s="1242" t="s">
        <v>645</v>
      </c>
      <c r="AQ47" s="1243"/>
      <c r="AR47" s="1246">
        <f>AN47*X49/1000</f>
        <v>0</v>
      </c>
      <c r="AS47" s="1247"/>
      <c r="AT47" s="1247"/>
      <c r="AU47" s="1250" t="s">
        <v>220</v>
      </c>
      <c r="AV47" s="1251"/>
      <c r="AW47" s="90"/>
      <c r="AX47" s="90"/>
    </row>
    <row r="48" spans="2:50" ht="13.5" customHeight="1">
      <c r="B48" s="1208"/>
      <c r="C48" s="1211"/>
      <c r="D48" s="1212"/>
      <c r="E48" s="1218"/>
      <c r="F48" s="1219"/>
      <c r="G48" s="1219"/>
      <c r="H48" s="1220"/>
      <c r="I48" s="638" t="s">
        <v>225</v>
      </c>
      <c r="J48" s="168"/>
      <c r="K48" s="168"/>
      <c r="L48" s="168"/>
      <c r="M48" s="168"/>
      <c r="N48" s="168"/>
      <c r="O48" s="168"/>
      <c r="P48" s="168"/>
      <c r="Q48" s="639"/>
      <c r="R48" s="1290">
        <f>$R$37</f>
        <v>296</v>
      </c>
      <c r="S48" s="1291"/>
      <c r="T48" s="168" t="s">
        <v>226</v>
      </c>
      <c r="U48" s="168"/>
      <c r="V48" s="168"/>
      <c r="W48" s="168"/>
      <c r="X48" s="1292">
        <f>IF('様式11-5'!Y$1="LPG",L$24,0)</f>
        <v>0</v>
      </c>
      <c r="Y48" s="1293"/>
      <c r="Z48" s="168" t="s">
        <v>648</v>
      </c>
      <c r="AA48" s="168"/>
      <c r="AB48" s="168"/>
      <c r="AC48" s="169"/>
      <c r="AD48" s="168"/>
      <c r="AE48" s="168"/>
      <c r="AF48" s="168"/>
      <c r="AG48" s="168"/>
      <c r="AH48" s="1263">
        <f>R48*X48</f>
        <v>0</v>
      </c>
      <c r="AI48" s="1264"/>
      <c r="AJ48" s="1264"/>
      <c r="AK48" s="1265"/>
      <c r="AL48" s="1228"/>
      <c r="AM48" s="1229"/>
      <c r="AN48" s="1232"/>
      <c r="AO48" s="1233"/>
      <c r="AP48" s="1242"/>
      <c r="AQ48" s="1243"/>
      <c r="AR48" s="1246"/>
      <c r="AS48" s="1247"/>
      <c r="AT48" s="1247"/>
      <c r="AU48" s="1250"/>
      <c r="AV48" s="1251"/>
      <c r="AW48" s="90"/>
      <c r="AX48" s="90"/>
    </row>
    <row r="49" spans="2:50" ht="13.5" customHeight="1" thickBot="1">
      <c r="B49" s="1208"/>
      <c r="C49" s="1213"/>
      <c r="D49" s="1214"/>
      <c r="E49" s="1270" t="s">
        <v>222</v>
      </c>
      <c r="F49" s="1271"/>
      <c r="G49" s="1271"/>
      <c r="H49" s="1272"/>
      <c r="I49" s="631"/>
      <c r="J49" s="170"/>
      <c r="K49" s="170"/>
      <c r="L49" s="170"/>
      <c r="M49" s="170"/>
      <c r="N49" s="170"/>
      <c r="O49" s="170"/>
      <c r="P49" s="170"/>
      <c r="Q49" s="632"/>
      <c r="R49" s="172"/>
      <c r="S49" s="172"/>
      <c r="T49" s="170"/>
      <c r="U49" s="170"/>
      <c r="V49" s="170"/>
      <c r="W49" s="633"/>
      <c r="X49" s="1294">
        <f>SUM(X48:Y48)</f>
        <v>0</v>
      </c>
      <c r="Y49" s="1294"/>
      <c r="Z49" s="170" t="s">
        <v>221</v>
      </c>
      <c r="AA49" s="170"/>
      <c r="AB49" s="170"/>
      <c r="AC49" s="171"/>
      <c r="AD49" s="170"/>
      <c r="AE49" s="170"/>
      <c r="AF49" s="170"/>
      <c r="AG49" s="170"/>
      <c r="AH49" s="1267">
        <f>SUM(AH47:AK48)</f>
        <v>0</v>
      </c>
      <c r="AI49" s="1268"/>
      <c r="AJ49" s="1268"/>
      <c r="AK49" s="1269"/>
      <c r="AL49" s="1238"/>
      <c r="AM49" s="1239"/>
      <c r="AN49" s="1240"/>
      <c r="AO49" s="1241"/>
      <c r="AP49" s="1244"/>
      <c r="AQ49" s="1245"/>
      <c r="AR49" s="1248"/>
      <c r="AS49" s="1249"/>
      <c r="AT49" s="1249"/>
      <c r="AU49" s="1252"/>
      <c r="AV49" s="1253"/>
      <c r="AW49" s="90"/>
      <c r="AX49" s="90"/>
    </row>
    <row r="50" spans="2:50" ht="13.5" customHeight="1">
      <c r="B50" s="1234" t="s">
        <v>259</v>
      </c>
      <c r="C50" s="981"/>
      <c r="D50" s="981"/>
      <c r="E50" s="980" t="s">
        <v>173</v>
      </c>
      <c r="F50" s="981"/>
      <c r="G50" s="981"/>
      <c r="H50" s="982"/>
      <c r="I50" s="980" t="s">
        <v>258</v>
      </c>
      <c r="J50" s="981"/>
      <c r="K50" s="981"/>
      <c r="L50" s="981"/>
      <c r="M50" s="981"/>
      <c r="N50" s="981"/>
      <c r="O50" s="981"/>
      <c r="P50" s="981"/>
      <c r="Q50" s="982"/>
      <c r="R50" s="980" t="s">
        <v>257</v>
      </c>
      <c r="S50" s="981"/>
      <c r="T50" s="981"/>
      <c r="U50" s="981"/>
      <c r="V50" s="981"/>
      <c r="W50" s="981"/>
      <c r="X50" s="981"/>
      <c r="Y50" s="981"/>
      <c r="Z50" s="981"/>
      <c r="AA50" s="981"/>
      <c r="AB50" s="981"/>
      <c r="AC50" s="981"/>
      <c r="AD50" s="981"/>
      <c r="AE50" s="981"/>
      <c r="AF50" s="981"/>
      <c r="AG50" s="982"/>
      <c r="AH50" s="980" t="s">
        <v>256</v>
      </c>
      <c r="AI50" s="981"/>
      <c r="AJ50" s="981"/>
      <c r="AK50" s="1235"/>
      <c r="AL50" s="1236" t="s">
        <v>173</v>
      </c>
      <c r="AM50" s="1237"/>
      <c r="AN50" s="1010" t="s">
        <v>255</v>
      </c>
      <c r="AO50" s="1011"/>
      <c r="AP50" s="1011"/>
      <c r="AQ50" s="1206"/>
      <c r="AR50" s="1010" t="s">
        <v>254</v>
      </c>
      <c r="AS50" s="1011"/>
      <c r="AT50" s="1011"/>
      <c r="AU50" s="1011"/>
      <c r="AV50" s="1012"/>
      <c r="AW50" s="90"/>
      <c r="AX50" s="90"/>
    </row>
    <row r="51" spans="2:50" ht="13.5" customHeight="1">
      <c r="B51" s="1207" t="s">
        <v>483</v>
      </c>
      <c r="C51" s="1209" t="s">
        <v>253</v>
      </c>
      <c r="D51" s="1210"/>
      <c r="E51" s="1215" t="s">
        <v>252</v>
      </c>
      <c r="F51" s="1216"/>
      <c r="G51" s="1216"/>
      <c r="H51" s="1217"/>
      <c r="I51" s="614" t="s">
        <v>232</v>
      </c>
      <c r="J51" s="173"/>
      <c r="K51" s="173"/>
      <c r="L51" s="173"/>
      <c r="M51" s="173"/>
      <c r="N51" s="173"/>
      <c r="O51" s="173"/>
      <c r="P51" s="173"/>
      <c r="Q51" s="615"/>
      <c r="R51" s="1221">
        <f>IF($AJ$16+$AJ$18+$AJ$20+$AJ$22=0,0,1644.76)</f>
        <v>0</v>
      </c>
      <c r="S51" s="1221"/>
      <c r="T51" s="173" t="s">
        <v>250</v>
      </c>
      <c r="U51" s="173"/>
      <c r="V51" s="173"/>
      <c r="W51" s="1222">
        <f>$W$29</f>
        <v>0</v>
      </c>
      <c r="X51" s="1222"/>
      <c r="Y51" s="173" t="s">
        <v>608</v>
      </c>
      <c r="Z51" s="173"/>
      <c r="AA51" s="173">
        <v>1</v>
      </c>
      <c r="AB51" s="173" t="s">
        <v>248</v>
      </c>
      <c r="AC51" s="173"/>
      <c r="AD51" s="181">
        <v>0.85</v>
      </c>
      <c r="AE51" s="173" t="s">
        <v>247</v>
      </c>
      <c r="AF51" s="173"/>
      <c r="AG51" s="173"/>
      <c r="AH51" s="1223">
        <f>R51*W51*AA51*AD51</f>
        <v>0</v>
      </c>
      <c r="AI51" s="1224"/>
      <c r="AJ51" s="1224"/>
      <c r="AK51" s="1225"/>
      <c r="AL51" s="1226" t="s">
        <v>166</v>
      </c>
      <c r="AM51" s="1227"/>
      <c r="AN51" s="1230">
        <f>AN40</f>
        <v>0.43099999999999999</v>
      </c>
      <c r="AO51" s="1231"/>
      <c r="AP51" s="1255" t="s">
        <v>655</v>
      </c>
      <c r="AQ51" s="1256"/>
      <c r="AR51" s="1257">
        <f>AN51*AB54/1000</f>
        <v>0</v>
      </c>
      <c r="AS51" s="1258"/>
      <c r="AT51" s="1258"/>
      <c r="AU51" s="1255" t="s">
        <v>220</v>
      </c>
      <c r="AV51" s="1276"/>
      <c r="AW51" s="90"/>
      <c r="AX51" s="90"/>
    </row>
    <row r="52" spans="2:50" ht="13.5" customHeight="1">
      <c r="B52" s="1208"/>
      <c r="C52" s="1211"/>
      <c r="D52" s="1212"/>
      <c r="E52" s="1218"/>
      <c r="F52" s="1219"/>
      <c r="G52" s="1219"/>
      <c r="H52" s="1220"/>
      <c r="I52" s="1278" t="s">
        <v>225</v>
      </c>
      <c r="J52" s="1229"/>
      <c r="K52" s="1279"/>
      <c r="L52" s="1280" t="s">
        <v>246</v>
      </c>
      <c r="M52" s="1229"/>
      <c r="N52" s="1229"/>
      <c r="O52" s="1279"/>
      <c r="P52" s="1281" t="s">
        <v>245</v>
      </c>
      <c r="Q52" s="1282"/>
      <c r="R52" s="179" t="s">
        <v>651</v>
      </c>
      <c r="S52" s="178">
        <f>IF(P52="夏季",17.25,16.16)</f>
        <v>17.25</v>
      </c>
      <c r="T52" s="616" t="s">
        <v>652</v>
      </c>
      <c r="U52" s="617">
        <f>$U$30</f>
        <v>-5.0199999999999996</v>
      </c>
      <c r="V52" s="616" t="s">
        <v>652</v>
      </c>
      <c r="W52" s="618">
        <f>$W$30</f>
        <v>3.36</v>
      </c>
      <c r="X52" s="619" t="s">
        <v>625</v>
      </c>
      <c r="Y52" s="169" t="s">
        <v>239</v>
      </c>
      <c r="Z52" s="619"/>
      <c r="AA52" s="177"/>
      <c r="AB52" s="1283">
        <f>N$16+N$18+N$22+N$20</f>
        <v>0</v>
      </c>
      <c r="AC52" s="1283"/>
      <c r="AD52" s="169" t="s">
        <v>653</v>
      </c>
      <c r="AE52" s="169"/>
      <c r="AF52" s="169"/>
      <c r="AG52" s="620"/>
      <c r="AH52" s="1284">
        <f>(S52+U52+W52)*AB52</f>
        <v>0</v>
      </c>
      <c r="AI52" s="1285"/>
      <c r="AJ52" s="1285"/>
      <c r="AK52" s="1286"/>
      <c r="AL52" s="1228"/>
      <c r="AM52" s="1229"/>
      <c r="AN52" s="1232"/>
      <c r="AO52" s="1233"/>
      <c r="AP52" s="1242"/>
      <c r="AQ52" s="1243"/>
      <c r="AR52" s="1246"/>
      <c r="AS52" s="1247"/>
      <c r="AT52" s="1247"/>
      <c r="AU52" s="1242"/>
      <c r="AV52" s="1277"/>
      <c r="AW52" s="90"/>
      <c r="AX52" s="90"/>
    </row>
    <row r="53" spans="2:50" ht="13.5" customHeight="1">
      <c r="B53" s="1208"/>
      <c r="C53" s="1211"/>
      <c r="D53" s="1212"/>
      <c r="E53" s="1218"/>
      <c r="F53" s="1219"/>
      <c r="G53" s="1219"/>
      <c r="H53" s="1220"/>
      <c r="I53" s="621"/>
      <c r="J53" s="622"/>
      <c r="K53" s="622"/>
      <c r="L53" s="623"/>
      <c r="M53" s="623"/>
      <c r="N53" s="623"/>
      <c r="O53" s="623"/>
      <c r="P53" s="623"/>
      <c r="Q53" s="624"/>
      <c r="R53" s="176"/>
      <c r="S53" s="625" t="s">
        <v>238</v>
      </c>
      <c r="T53" s="643"/>
      <c r="U53" s="644" t="s">
        <v>237</v>
      </c>
      <c r="V53" s="643"/>
      <c r="W53" s="628" t="s">
        <v>236</v>
      </c>
      <c r="Y53" s="175"/>
      <c r="AA53" s="93"/>
      <c r="AB53" s="386"/>
      <c r="AC53" s="386"/>
      <c r="AD53" s="175"/>
      <c r="AE53" s="175"/>
      <c r="AF53" s="175"/>
      <c r="AG53" s="630"/>
      <c r="AH53" s="1287"/>
      <c r="AI53" s="1288"/>
      <c r="AJ53" s="1288"/>
      <c r="AK53" s="1289"/>
      <c r="AL53" s="1228"/>
      <c r="AM53" s="1229"/>
      <c r="AN53" s="1232"/>
      <c r="AO53" s="1233"/>
      <c r="AP53" s="1242"/>
      <c r="AQ53" s="1243"/>
      <c r="AR53" s="1246"/>
      <c r="AS53" s="1247"/>
      <c r="AT53" s="1247"/>
      <c r="AU53" s="1242"/>
      <c r="AV53" s="1277"/>
      <c r="AW53" s="90"/>
      <c r="AX53" s="90"/>
    </row>
    <row r="54" spans="2:50" ht="13.5" customHeight="1">
      <c r="B54" s="1208"/>
      <c r="C54" s="1213"/>
      <c r="D54" s="1214"/>
      <c r="E54" s="1270" t="s">
        <v>222</v>
      </c>
      <c r="F54" s="1271"/>
      <c r="G54" s="1271"/>
      <c r="H54" s="1272"/>
      <c r="I54" s="631"/>
      <c r="J54" s="170"/>
      <c r="K54" s="170"/>
      <c r="L54" s="170"/>
      <c r="M54" s="170"/>
      <c r="N54" s="170"/>
      <c r="O54" s="170"/>
      <c r="P54" s="170"/>
      <c r="Q54" s="632"/>
      <c r="R54" s="172"/>
      <c r="S54" s="172"/>
      <c r="T54" s="170"/>
      <c r="U54" s="170"/>
      <c r="V54" s="170"/>
      <c r="W54" s="633"/>
      <c r="X54" s="634"/>
      <c r="Y54" s="634"/>
      <c r="Z54" s="635"/>
      <c r="AA54" s="636"/>
      <c r="AB54" s="1273">
        <f>SUM(AB52:AC52)</f>
        <v>0</v>
      </c>
      <c r="AC54" s="1273"/>
      <c r="AD54" s="637" t="s">
        <v>235</v>
      </c>
      <c r="AE54" s="170"/>
      <c r="AF54" s="170"/>
      <c r="AG54" s="170"/>
      <c r="AH54" s="1267">
        <f>SUM(AH51:AK52)</f>
        <v>0</v>
      </c>
      <c r="AI54" s="1268"/>
      <c r="AJ54" s="1268"/>
      <c r="AK54" s="1269"/>
      <c r="AL54" s="1228"/>
      <c r="AM54" s="1229"/>
      <c r="AN54" s="1232"/>
      <c r="AO54" s="1233"/>
      <c r="AP54" s="1242"/>
      <c r="AQ54" s="1243"/>
      <c r="AR54" s="1246"/>
      <c r="AS54" s="1247"/>
      <c r="AT54" s="1247"/>
      <c r="AU54" s="1242"/>
      <c r="AV54" s="1277"/>
      <c r="AW54" s="90"/>
      <c r="AX54" s="90"/>
    </row>
    <row r="55" spans="2:50" ht="13.5" customHeight="1">
      <c r="B55" s="1208"/>
      <c r="C55" s="1209" t="s">
        <v>234</v>
      </c>
      <c r="D55" s="1210"/>
      <c r="E55" s="1274" t="s">
        <v>233</v>
      </c>
      <c r="F55" s="1216"/>
      <c r="G55" s="1216"/>
      <c r="H55" s="1217"/>
      <c r="I55" s="614" t="s">
        <v>232</v>
      </c>
      <c r="J55" s="173"/>
      <c r="K55" s="173"/>
      <c r="L55" s="173"/>
      <c r="M55" s="173"/>
      <c r="N55" s="173"/>
      <c r="O55" s="173"/>
      <c r="P55" s="173"/>
      <c r="Q55" s="615"/>
      <c r="R55" s="354" t="s">
        <v>614</v>
      </c>
      <c r="S55" s="1275">
        <f>IF('様式11-5'!Y$1="LPG",0,IF(N$24&lt;50,料金単価!$C$7,(IF(N$24&lt;100,料金単価!$C$8,IF($N$24&lt;250,料金単価!$C$9,IF($N$24&lt;500,料金単価!$C$10,IF($N$24&lt;800,料金単価!$C$11,料金単価!$C$12)))))))</f>
        <v>1210</v>
      </c>
      <c r="T55" s="1275"/>
      <c r="U55" s="173" t="s">
        <v>231</v>
      </c>
      <c r="V55" s="388"/>
      <c r="W55" s="174"/>
      <c r="X55" s="174"/>
      <c r="Y55" s="174"/>
      <c r="Z55" s="174"/>
      <c r="AA55" s="174"/>
      <c r="AB55" s="173">
        <v>1</v>
      </c>
      <c r="AC55" s="387" t="s">
        <v>229</v>
      </c>
      <c r="AD55" s="173"/>
      <c r="AE55" s="173"/>
      <c r="AF55" s="173"/>
      <c r="AG55" s="173"/>
      <c r="AH55" s="1223">
        <f>S55*AB55</f>
        <v>1210</v>
      </c>
      <c r="AI55" s="1224"/>
      <c r="AJ55" s="1224"/>
      <c r="AK55" s="1225"/>
      <c r="AL55" s="1254" t="s">
        <v>233</v>
      </c>
      <c r="AM55" s="1227"/>
      <c r="AN55" s="1230">
        <f>AN44</f>
        <v>2.29</v>
      </c>
      <c r="AO55" s="1231"/>
      <c r="AP55" s="1255" t="s">
        <v>622</v>
      </c>
      <c r="AQ55" s="1256"/>
      <c r="AR55" s="1257">
        <f>AN55*X57/1000</f>
        <v>0</v>
      </c>
      <c r="AS55" s="1258"/>
      <c r="AT55" s="1258"/>
      <c r="AU55" s="1259" t="s">
        <v>220</v>
      </c>
      <c r="AV55" s="1260"/>
      <c r="AW55" s="90"/>
      <c r="AX55" s="90"/>
    </row>
    <row r="56" spans="2:50" ht="13.5" customHeight="1">
      <c r="B56" s="1208"/>
      <c r="C56" s="1211"/>
      <c r="D56" s="1212"/>
      <c r="E56" s="1218"/>
      <c r="F56" s="1219"/>
      <c r="G56" s="1219"/>
      <c r="H56" s="1220"/>
      <c r="I56" s="638" t="s">
        <v>225</v>
      </c>
      <c r="J56" s="168"/>
      <c r="K56" s="168"/>
      <c r="L56" s="168"/>
      <c r="M56" s="168"/>
      <c r="N56" s="168"/>
      <c r="O56" s="168"/>
      <c r="P56" s="168" t="s">
        <v>228</v>
      </c>
      <c r="Q56" s="639"/>
      <c r="R56" s="179" t="s">
        <v>614</v>
      </c>
      <c r="S56" s="1261">
        <f>IF(P56="冬季",IF(N$24&lt;50,料金単価!$D$7,IF(N$24&lt;100,料金単価!$D$8,IF($N$24&lt;250,料金単価!$D$9,IF($N$24&lt;500,料金単価!$D$10,IF($N$24&lt;800,料金単価!$D$11,料金単価!$D$12))))),IF(N$24&lt;50,料金単価!$E$7,IF(N$24&lt;100,料金単価!$E$8,IF(N$24&lt;250,料金単価!$E$9,IF(N$24&lt;500,料金単価!$E$10,IF(N$24&lt;800,料金単価!$E$11,料金単価!$E$12))))))</f>
        <v>132.49</v>
      </c>
      <c r="T56" s="1261"/>
      <c r="U56" s="168" t="s">
        <v>226</v>
      </c>
      <c r="V56" s="640" t="s">
        <v>646</v>
      </c>
      <c r="W56" s="641">
        <f>W45</f>
        <v>-37.96</v>
      </c>
      <c r="X56" s="642" t="s">
        <v>660</v>
      </c>
      <c r="Y56" s="623" t="s">
        <v>647</v>
      </c>
      <c r="Z56" s="1295">
        <f>IF('様式11-5'!Y$1="LPG",0,N$24)</f>
        <v>0</v>
      </c>
      <c r="AA56" s="1295"/>
      <c r="AB56" s="168" t="s">
        <v>620</v>
      </c>
      <c r="AC56" s="168"/>
      <c r="AD56" s="168"/>
      <c r="AE56" s="168"/>
      <c r="AF56" s="168"/>
      <c r="AG56" s="168"/>
      <c r="AH56" s="1263">
        <f>(S56+W56)*Z56</f>
        <v>0</v>
      </c>
      <c r="AI56" s="1264"/>
      <c r="AJ56" s="1264"/>
      <c r="AK56" s="1265"/>
      <c r="AL56" s="1228"/>
      <c r="AM56" s="1229"/>
      <c r="AN56" s="1232"/>
      <c r="AO56" s="1233"/>
      <c r="AP56" s="1242"/>
      <c r="AQ56" s="1243"/>
      <c r="AR56" s="1246"/>
      <c r="AS56" s="1247"/>
      <c r="AT56" s="1247"/>
      <c r="AU56" s="1250"/>
      <c r="AV56" s="1251"/>
      <c r="AW56" s="90"/>
      <c r="AX56" s="90"/>
    </row>
    <row r="57" spans="2:50" ht="13.5" customHeight="1">
      <c r="B57" s="1208"/>
      <c r="C57" s="1211"/>
      <c r="D57" s="1212"/>
      <c r="E57" s="1270" t="s">
        <v>222</v>
      </c>
      <c r="F57" s="1271"/>
      <c r="G57" s="1271"/>
      <c r="H57" s="1272"/>
      <c r="I57" s="631"/>
      <c r="J57" s="170"/>
      <c r="K57" s="170"/>
      <c r="L57" s="170"/>
      <c r="M57" s="170"/>
      <c r="N57" s="170"/>
      <c r="O57" s="170"/>
      <c r="P57" s="170"/>
      <c r="Q57" s="632"/>
      <c r="R57" s="172"/>
      <c r="S57" s="172"/>
      <c r="T57" s="170"/>
      <c r="U57" s="170"/>
      <c r="V57" s="170"/>
      <c r="W57" s="633"/>
      <c r="X57" s="634"/>
      <c r="Y57" s="634"/>
      <c r="Z57" s="1266">
        <f>SUM(Z56:Z56)</f>
        <v>0</v>
      </c>
      <c r="AA57" s="1266"/>
      <c r="AB57" s="635" t="s">
        <v>221</v>
      </c>
      <c r="AC57" s="635"/>
      <c r="AD57" s="170"/>
      <c r="AE57" s="170"/>
      <c r="AF57" s="170"/>
      <c r="AG57" s="170"/>
      <c r="AH57" s="1267">
        <f>SUM(AH55:AK56)</f>
        <v>1210</v>
      </c>
      <c r="AI57" s="1268"/>
      <c r="AJ57" s="1268"/>
      <c r="AK57" s="1269"/>
      <c r="AL57" s="1238"/>
      <c r="AM57" s="1239"/>
      <c r="AN57" s="1240"/>
      <c r="AO57" s="1241"/>
      <c r="AP57" s="1244"/>
      <c r="AQ57" s="1245"/>
      <c r="AR57" s="1248"/>
      <c r="AS57" s="1249"/>
      <c r="AT57" s="1249"/>
      <c r="AU57" s="1252"/>
      <c r="AV57" s="1253"/>
      <c r="AW57" s="90"/>
      <c r="AX57" s="90"/>
    </row>
    <row r="58" spans="2:50" ht="13.5" customHeight="1">
      <c r="B58" s="1208"/>
      <c r="C58" s="1211"/>
      <c r="D58" s="1212"/>
      <c r="E58" s="1274" t="s">
        <v>621</v>
      </c>
      <c r="F58" s="1216"/>
      <c r="G58" s="1216"/>
      <c r="H58" s="1217"/>
      <c r="I58" s="614" t="s">
        <v>232</v>
      </c>
      <c r="J58" s="173"/>
      <c r="K58" s="173"/>
      <c r="L58" s="173"/>
      <c r="M58" s="173"/>
      <c r="N58" s="173"/>
      <c r="O58" s="173"/>
      <c r="P58" s="173"/>
      <c r="Q58" s="615"/>
      <c r="R58" s="1224">
        <f>$R$36</f>
        <v>0</v>
      </c>
      <c r="S58" s="1224"/>
      <c r="T58" s="173" t="s">
        <v>231</v>
      </c>
      <c r="U58" s="173"/>
      <c r="V58" s="174"/>
      <c r="W58" s="174"/>
      <c r="X58" s="174"/>
      <c r="Y58" s="174"/>
      <c r="Z58" s="174"/>
      <c r="AA58" s="174"/>
      <c r="AB58" s="173">
        <v>1</v>
      </c>
      <c r="AC58" s="387" t="s">
        <v>229</v>
      </c>
      <c r="AD58" s="173"/>
      <c r="AE58" s="173"/>
      <c r="AF58" s="173"/>
      <c r="AG58" s="173"/>
      <c r="AH58" s="1223">
        <f>R58*AB58</f>
        <v>0</v>
      </c>
      <c r="AI58" s="1224"/>
      <c r="AJ58" s="1224"/>
      <c r="AK58" s="1225"/>
      <c r="AL58" s="1228" t="s">
        <v>649</v>
      </c>
      <c r="AM58" s="1229"/>
      <c r="AN58" s="1232">
        <f>AN47</f>
        <v>6</v>
      </c>
      <c r="AO58" s="1233"/>
      <c r="AP58" s="1242" t="s">
        <v>645</v>
      </c>
      <c r="AQ58" s="1243"/>
      <c r="AR58" s="1246">
        <f>AN58*X60/1000</f>
        <v>0</v>
      </c>
      <c r="AS58" s="1247"/>
      <c r="AT58" s="1247"/>
      <c r="AU58" s="1250" t="s">
        <v>220</v>
      </c>
      <c r="AV58" s="1251"/>
      <c r="AW58" s="90"/>
      <c r="AX58" s="90"/>
    </row>
    <row r="59" spans="2:50" ht="13.5" customHeight="1">
      <c r="B59" s="1208"/>
      <c r="C59" s="1211"/>
      <c r="D59" s="1212"/>
      <c r="E59" s="1218"/>
      <c r="F59" s="1219"/>
      <c r="G59" s="1219"/>
      <c r="H59" s="1220"/>
      <c r="I59" s="638" t="s">
        <v>225</v>
      </c>
      <c r="J59" s="168"/>
      <c r="K59" s="168"/>
      <c r="L59" s="168"/>
      <c r="M59" s="168"/>
      <c r="N59" s="168"/>
      <c r="O59" s="168"/>
      <c r="P59" s="168"/>
      <c r="Q59" s="639"/>
      <c r="R59" s="1290">
        <f>$R$37</f>
        <v>296</v>
      </c>
      <c r="S59" s="1291"/>
      <c r="T59" s="168" t="s">
        <v>226</v>
      </c>
      <c r="U59" s="168"/>
      <c r="V59" s="168"/>
      <c r="W59" s="168"/>
      <c r="X59" s="1292">
        <f>IF('様式11-5'!Y$1="LPG",N$24,0)</f>
        <v>0</v>
      </c>
      <c r="Y59" s="1293"/>
      <c r="Z59" s="168" t="s">
        <v>648</v>
      </c>
      <c r="AA59" s="168"/>
      <c r="AB59" s="168"/>
      <c r="AC59" s="169"/>
      <c r="AD59" s="168"/>
      <c r="AE59" s="168"/>
      <c r="AF59" s="168"/>
      <c r="AG59" s="168"/>
      <c r="AH59" s="1263">
        <f>R59*X59</f>
        <v>0</v>
      </c>
      <c r="AI59" s="1264"/>
      <c r="AJ59" s="1264"/>
      <c r="AK59" s="1265"/>
      <c r="AL59" s="1228"/>
      <c r="AM59" s="1229"/>
      <c r="AN59" s="1232"/>
      <c r="AO59" s="1233"/>
      <c r="AP59" s="1242"/>
      <c r="AQ59" s="1243"/>
      <c r="AR59" s="1246"/>
      <c r="AS59" s="1247"/>
      <c r="AT59" s="1247"/>
      <c r="AU59" s="1250"/>
      <c r="AV59" s="1251"/>
      <c r="AW59" s="90"/>
      <c r="AX59" s="90"/>
    </row>
    <row r="60" spans="2:50" ht="13.5" customHeight="1" thickBot="1">
      <c r="B60" s="1208"/>
      <c r="C60" s="1213"/>
      <c r="D60" s="1214"/>
      <c r="E60" s="1270" t="s">
        <v>222</v>
      </c>
      <c r="F60" s="1271"/>
      <c r="G60" s="1271"/>
      <c r="H60" s="1272"/>
      <c r="I60" s="631"/>
      <c r="J60" s="170"/>
      <c r="K60" s="170"/>
      <c r="L60" s="170"/>
      <c r="M60" s="170"/>
      <c r="N60" s="170"/>
      <c r="O60" s="170"/>
      <c r="P60" s="170"/>
      <c r="Q60" s="632"/>
      <c r="R60" s="172"/>
      <c r="S60" s="172"/>
      <c r="T60" s="170"/>
      <c r="U60" s="170"/>
      <c r="V60" s="170"/>
      <c r="W60" s="633"/>
      <c r="X60" s="1294">
        <f>SUM(X59:Y59)</f>
        <v>0</v>
      </c>
      <c r="Y60" s="1294"/>
      <c r="Z60" s="170" t="s">
        <v>221</v>
      </c>
      <c r="AA60" s="170"/>
      <c r="AB60" s="170"/>
      <c r="AC60" s="171"/>
      <c r="AD60" s="170"/>
      <c r="AE60" s="170"/>
      <c r="AF60" s="170"/>
      <c r="AG60" s="170"/>
      <c r="AH60" s="1267">
        <f>SUM(AH58:AK59)</f>
        <v>0</v>
      </c>
      <c r="AI60" s="1268"/>
      <c r="AJ60" s="1268"/>
      <c r="AK60" s="1269"/>
      <c r="AL60" s="1238"/>
      <c r="AM60" s="1239"/>
      <c r="AN60" s="1240"/>
      <c r="AO60" s="1241"/>
      <c r="AP60" s="1244"/>
      <c r="AQ60" s="1245"/>
      <c r="AR60" s="1248"/>
      <c r="AS60" s="1249"/>
      <c r="AT60" s="1249"/>
      <c r="AU60" s="1252"/>
      <c r="AV60" s="1253"/>
      <c r="AW60" s="90"/>
      <c r="AX60" s="90"/>
    </row>
    <row r="61" spans="2:50" ht="13.5" customHeight="1">
      <c r="B61" s="1234" t="s">
        <v>259</v>
      </c>
      <c r="C61" s="981"/>
      <c r="D61" s="981"/>
      <c r="E61" s="980" t="s">
        <v>173</v>
      </c>
      <c r="F61" s="981"/>
      <c r="G61" s="981"/>
      <c r="H61" s="982"/>
      <c r="I61" s="980" t="s">
        <v>258</v>
      </c>
      <c r="J61" s="981"/>
      <c r="K61" s="981"/>
      <c r="L61" s="981"/>
      <c r="M61" s="981"/>
      <c r="N61" s="981"/>
      <c r="O61" s="981"/>
      <c r="P61" s="981"/>
      <c r="Q61" s="982"/>
      <c r="R61" s="980" t="s">
        <v>257</v>
      </c>
      <c r="S61" s="981"/>
      <c r="T61" s="981"/>
      <c r="U61" s="981"/>
      <c r="V61" s="981"/>
      <c r="W61" s="981"/>
      <c r="X61" s="981"/>
      <c r="Y61" s="981"/>
      <c r="Z61" s="981"/>
      <c r="AA61" s="981"/>
      <c r="AB61" s="981"/>
      <c r="AC61" s="981"/>
      <c r="AD61" s="981"/>
      <c r="AE61" s="981"/>
      <c r="AF61" s="981"/>
      <c r="AG61" s="982"/>
      <c r="AH61" s="980" t="s">
        <v>256</v>
      </c>
      <c r="AI61" s="981"/>
      <c r="AJ61" s="981"/>
      <c r="AK61" s="1235"/>
      <c r="AL61" s="1236" t="s">
        <v>173</v>
      </c>
      <c r="AM61" s="1237"/>
      <c r="AN61" s="1010" t="s">
        <v>255</v>
      </c>
      <c r="AO61" s="1011"/>
      <c r="AP61" s="1011"/>
      <c r="AQ61" s="1206"/>
      <c r="AR61" s="1010" t="s">
        <v>254</v>
      </c>
      <c r="AS61" s="1011"/>
      <c r="AT61" s="1011"/>
      <c r="AU61" s="1011"/>
      <c r="AV61" s="1012"/>
      <c r="AW61" s="90"/>
      <c r="AX61" s="90"/>
    </row>
    <row r="62" spans="2:50" ht="13.5" customHeight="1">
      <c r="B62" s="1207" t="s">
        <v>484</v>
      </c>
      <c r="C62" s="1209" t="s">
        <v>253</v>
      </c>
      <c r="D62" s="1210"/>
      <c r="E62" s="1215" t="s">
        <v>252</v>
      </c>
      <c r="F62" s="1216"/>
      <c r="G62" s="1216"/>
      <c r="H62" s="1217"/>
      <c r="I62" s="614" t="s">
        <v>232</v>
      </c>
      <c r="J62" s="173"/>
      <c r="K62" s="173"/>
      <c r="L62" s="173"/>
      <c r="M62" s="173"/>
      <c r="N62" s="173"/>
      <c r="O62" s="173"/>
      <c r="P62" s="173"/>
      <c r="Q62" s="615"/>
      <c r="R62" s="1221">
        <f>IF($AJ$16+$AJ$18+$AJ$20+$AJ$22=0,0,1644.76)</f>
        <v>0</v>
      </c>
      <c r="S62" s="1221"/>
      <c r="T62" s="173" t="s">
        <v>250</v>
      </c>
      <c r="U62" s="173"/>
      <c r="V62" s="173"/>
      <c r="W62" s="1222">
        <f>$W$29</f>
        <v>0</v>
      </c>
      <c r="X62" s="1222"/>
      <c r="Y62" s="173" t="s">
        <v>633</v>
      </c>
      <c r="Z62" s="173"/>
      <c r="AA62" s="173">
        <v>1</v>
      </c>
      <c r="AB62" s="173" t="s">
        <v>248</v>
      </c>
      <c r="AC62" s="173"/>
      <c r="AD62" s="181">
        <v>0.85</v>
      </c>
      <c r="AE62" s="173" t="s">
        <v>247</v>
      </c>
      <c r="AF62" s="173"/>
      <c r="AG62" s="173"/>
      <c r="AH62" s="1223">
        <f>R62*W62*AA62*AD62</f>
        <v>0</v>
      </c>
      <c r="AI62" s="1224"/>
      <c r="AJ62" s="1224"/>
      <c r="AK62" s="1225"/>
      <c r="AL62" s="1226" t="s">
        <v>166</v>
      </c>
      <c r="AM62" s="1227"/>
      <c r="AN62" s="1230">
        <f>AN29</f>
        <v>0.43099999999999999</v>
      </c>
      <c r="AO62" s="1231"/>
      <c r="AP62" s="1255" t="s">
        <v>655</v>
      </c>
      <c r="AQ62" s="1256"/>
      <c r="AR62" s="1257">
        <f>AN62*AB65/1000</f>
        <v>0</v>
      </c>
      <c r="AS62" s="1258"/>
      <c r="AT62" s="1258"/>
      <c r="AU62" s="1255" t="s">
        <v>220</v>
      </c>
      <c r="AV62" s="1276"/>
      <c r="AW62" s="90"/>
      <c r="AX62" s="90"/>
    </row>
    <row r="63" spans="2:50" ht="13.5" customHeight="1">
      <c r="B63" s="1208"/>
      <c r="C63" s="1211"/>
      <c r="D63" s="1212"/>
      <c r="E63" s="1218"/>
      <c r="F63" s="1219"/>
      <c r="G63" s="1219"/>
      <c r="H63" s="1220"/>
      <c r="I63" s="1278" t="s">
        <v>225</v>
      </c>
      <c r="J63" s="1229"/>
      <c r="K63" s="1279"/>
      <c r="L63" s="1280" t="s">
        <v>246</v>
      </c>
      <c r="M63" s="1229"/>
      <c r="N63" s="1229"/>
      <c r="O63" s="1279"/>
      <c r="P63" s="1281" t="s">
        <v>245</v>
      </c>
      <c r="Q63" s="1282"/>
      <c r="R63" s="179" t="s">
        <v>668</v>
      </c>
      <c r="S63" s="178">
        <f>IF(P63="夏季",17.25,16.16)</f>
        <v>17.25</v>
      </c>
      <c r="T63" s="616" t="s">
        <v>637</v>
      </c>
      <c r="U63" s="617">
        <f>$U$30</f>
        <v>-5.0199999999999996</v>
      </c>
      <c r="V63" s="616" t="s">
        <v>652</v>
      </c>
      <c r="W63" s="618">
        <f>$W$30</f>
        <v>3.36</v>
      </c>
      <c r="X63" s="619" t="s">
        <v>612</v>
      </c>
      <c r="Y63" s="169" t="s">
        <v>239</v>
      </c>
      <c r="Z63" s="619"/>
      <c r="AA63" s="177"/>
      <c r="AB63" s="1283">
        <f>P$16+P$18+P$22+P$20</f>
        <v>0</v>
      </c>
      <c r="AC63" s="1283"/>
      <c r="AD63" s="169" t="s">
        <v>638</v>
      </c>
      <c r="AE63" s="169"/>
      <c r="AF63" s="169"/>
      <c r="AG63" s="620"/>
      <c r="AH63" s="1284">
        <f>(S63+U63+W63)*AB63</f>
        <v>0</v>
      </c>
      <c r="AI63" s="1285"/>
      <c r="AJ63" s="1285"/>
      <c r="AK63" s="1286"/>
      <c r="AL63" s="1228"/>
      <c r="AM63" s="1229"/>
      <c r="AN63" s="1232"/>
      <c r="AO63" s="1233"/>
      <c r="AP63" s="1242"/>
      <c r="AQ63" s="1243"/>
      <c r="AR63" s="1246"/>
      <c r="AS63" s="1247"/>
      <c r="AT63" s="1247"/>
      <c r="AU63" s="1242"/>
      <c r="AV63" s="1277"/>
      <c r="AW63" s="90"/>
      <c r="AX63" s="90"/>
    </row>
    <row r="64" spans="2:50" ht="13.5" customHeight="1">
      <c r="B64" s="1208"/>
      <c r="C64" s="1211"/>
      <c r="D64" s="1212"/>
      <c r="E64" s="1218"/>
      <c r="F64" s="1219"/>
      <c r="G64" s="1219"/>
      <c r="H64" s="1220"/>
      <c r="I64" s="621"/>
      <c r="J64" s="622"/>
      <c r="K64" s="622"/>
      <c r="L64" s="623"/>
      <c r="M64" s="623"/>
      <c r="N64" s="623"/>
      <c r="O64" s="623"/>
      <c r="P64" s="623"/>
      <c r="Q64" s="624"/>
      <c r="R64" s="176"/>
      <c r="S64" s="625" t="s">
        <v>238</v>
      </c>
      <c r="T64" s="643"/>
      <c r="U64" s="644" t="s">
        <v>237</v>
      </c>
      <c r="V64" s="643"/>
      <c r="W64" s="628" t="s">
        <v>236</v>
      </c>
      <c r="Y64" s="175"/>
      <c r="AA64" s="93"/>
      <c r="AB64" s="386"/>
      <c r="AC64" s="386"/>
      <c r="AD64" s="175"/>
      <c r="AE64" s="175"/>
      <c r="AF64" s="175"/>
      <c r="AG64" s="630"/>
      <c r="AH64" s="1287"/>
      <c r="AI64" s="1288"/>
      <c r="AJ64" s="1288"/>
      <c r="AK64" s="1289"/>
      <c r="AL64" s="1228"/>
      <c r="AM64" s="1229"/>
      <c r="AN64" s="1232"/>
      <c r="AO64" s="1233"/>
      <c r="AP64" s="1242"/>
      <c r="AQ64" s="1243"/>
      <c r="AR64" s="1246"/>
      <c r="AS64" s="1247"/>
      <c r="AT64" s="1247"/>
      <c r="AU64" s="1242"/>
      <c r="AV64" s="1277"/>
      <c r="AW64" s="90"/>
      <c r="AX64" s="90"/>
    </row>
    <row r="65" spans="2:50" ht="13.5" customHeight="1">
      <c r="B65" s="1208"/>
      <c r="C65" s="1213"/>
      <c r="D65" s="1214"/>
      <c r="E65" s="1270" t="s">
        <v>222</v>
      </c>
      <c r="F65" s="1271"/>
      <c r="G65" s="1271"/>
      <c r="H65" s="1272"/>
      <c r="I65" s="631"/>
      <c r="J65" s="170"/>
      <c r="K65" s="170"/>
      <c r="L65" s="170"/>
      <c r="M65" s="170"/>
      <c r="N65" s="170"/>
      <c r="O65" s="170"/>
      <c r="P65" s="170"/>
      <c r="Q65" s="632"/>
      <c r="R65" s="172"/>
      <c r="S65" s="172"/>
      <c r="T65" s="170"/>
      <c r="U65" s="170"/>
      <c r="V65" s="170"/>
      <c r="W65" s="633"/>
      <c r="X65" s="634"/>
      <c r="Y65" s="634"/>
      <c r="Z65" s="635"/>
      <c r="AA65" s="636"/>
      <c r="AB65" s="1273">
        <f>SUM(AB63:AC63)</f>
        <v>0</v>
      </c>
      <c r="AC65" s="1273"/>
      <c r="AD65" s="637" t="s">
        <v>235</v>
      </c>
      <c r="AE65" s="170"/>
      <c r="AF65" s="170"/>
      <c r="AG65" s="170"/>
      <c r="AH65" s="1267">
        <f>SUM(AH62:AK63)</f>
        <v>0</v>
      </c>
      <c r="AI65" s="1268"/>
      <c r="AJ65" s="1268"/>
      <c r="AK65" s="1269"/>
      <c r="AL65" s="1238"/>
      <c r="AM65" s="1239"/>
      <c r="AN65" s="1240"/>
      <c r="AO65" s="1241"/>
      <c r="AP65" s="1244"/>
      <c r="AQ65" s="1245"/>
      <c r="AR65" s="1248"/>
      <c r="AS65" s="1249"/>
      <c r="AT65" s="1249"/>
      <c r="AU65" s="1244"/>
      <c r="AV65" s="1296"/>
      <c r="AW65" s="90"/>
      <c r="AX65" s="90"/>
    </row>
    <row r="66" spans="2:50" ht="13.5" customHeight="1">
      <c r="B66" s="1208"/>
      <c r="C66" s="1209" t="s">
        <v>234</v>
      </c>
      <c r="D66" s="1210"/>
      <c r="E66" s="1274" t="s">
        <v>233</v>
      </c>
      <c r="F66" s="1216"/>
      <c r="G66" s="1216"/>
      <c r="H66" s="1217"/>
      <c r="I66" s="614" t="s">
        <v>232</v>
      </c>
      <c r="J66" s="173"/>
      <c r="K66" s="173"/>
      <c r="L66" s="173"/>
      <c r="M66" s="173"/>
      <c r="N66" s="173"/>
      <c r="O66" s="173"/>
      <c r="P66" s="173"/>
      <c r="Q66" s="615"/>
      <c r="R66" s="354" t="s">
        <v>681</v>
      </c>
      <c r="S66" s="1275">
        <f>IF('様式11-5'!Y$1="LPG",0,IF(P$24&lt;50,料金単価!$C$7,(IF(P$24&lt;100,料金単価!$C$8,IF($P$24&lt;250,料金単価!$C$9,IF($P$24&lt;500,料金単価!$C$10,IF($P$24&lt;800,料金単価!$C$11,料金単価!$C$12)))))))</f>
        <v>1210</v>
      </c>
      <c r="T66" s="1275"/>
      <c r="U66" s="173" t="s">
        <v>231</v>
      </c>
      <c r="V66" s="388"/>
      <c r="W66" s="174"/>
      <c r="X66" s="174"/>
      <c r="Y66" s="174"/>
      <c r="Z66" s="174"/>
      <c r="AA66" s="174"/>
      <c r="AB66" s="173">
        <v>1</v>
      </c>
      <c r="AC66" s="387" t="s">
        <v>229</v>
      </c>
      <c r="AD66" s="173"/>
      <c r="AE66" s="173"/>
      <c r="AF66" s="173"/>
      <c r="AG66" s="173"/>
      <c r="AH66" s="1223">
        <f>S66*AB66</f>
        <v>1210</v>
      </c>
      <c r="AI66" s="1224"/>
      <c r="AJ66" s="1224"/>
      <c r="AK66" s="1225"/>
      <c r="AL66" s="1297" t="s">
        <v>233</v>
      </c>
      <c r="AM66" s="1229"/>
      <c r="AN66" s="1232">
        <f>AN33</f>
        <v>2.29</v>
      </c>
      <c r="AO66" s="1233"/>
      <c r="AP66" s="1242" t="s">
        <v>632</v>
      </c>
      <c r="AQ66" s="1243"/>
      <c r="AR66" s="1246">
        <f>AN66*X68/1000</f>
        <v>0</v>
      </c>
      <c r="AS66" s="1247"/>
      <c r="AT66" s="1247"/>
      <c r="AU66" s="1250" t="s">
        <v>220</v>
      </c>
      <c r="AV66" s="1251"/>
      <c r="AW66" s="90"/>
      <c r="AX66" s="90"/>
    </row>
    <row r="67" spans="2:50" ht="13.5" customHeight="1">
      <c r="B67" s="1208"/>
      <c r="C67" s="1211"/>
      <c r="D67" s="1212"/>
      <c r="E67" s="1218"/>
      <c r="F67" s="1219"/>
      <c r="G67" s="1219"/>
      <c r="H67" s="1220"/>
      <c r="I67" s="638" t="s">
        <v>225</v>
      </c>
      <c r="J67" s="168"/>
      <c r="K67" s="168"/>
      <c r="L67" s="168"/>
      <c r="M67" s="168"/>
      <c r="N67" s="168"/>
      <c r="O67" s="168"/>
      <c r="P67" s="168" t="s">
        <v>228</v>
      </c>
      <c r="Q67" s="639"/>
      <c r="R67" s="179" t="s">
        <v>614</v>
      </c>
      <c r="S67" s="1261">
        <f>IF(P67="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67" s="1261"/>
      <c r="U67" s="168" t="s">
        <v>226</v>
      </c>
      <c r="V67" s="640" t="s">
        <v>682</v>
      </c>
      <c r="W67" s="641">
        <f>W56</f>
        <v>-37.96</v>
      </c>
      <c r="X67" s="642" t="s">
        <v>640</v>
      </c>
      <c r="Y67" s="623" t="s">
        <v>619</v>
      </c>
      <c r="Z67" s="1262">
        <f>IF('様式11-5'!Y$1="LPG",0,P$24)</f>
        <v>0</v>
      </c>
      <c r="AA67" s="1262"/>
      <c r="AB67" s="168" t="s">
        <v>662</v>
      </c>
      <c r="AC67" s="168"/>
      <c r="AD67" s="168"/>
      <c r="AE67" s="168"/>
      <c r="AF67" s="168"/>
      <c r="AG67" s="168"/>
      <c r="AH67" s="1263">
        <f>(S67+W67)*Z67</f>
        <v>0</v>
      </c>
      <c r="AI67" s="1264"/>
      <c r="AJ67" s="1264"/>
      <c r="AK67" s="1265"/>
      <c r="AL67" s="1228"/>
      <c r="AM67" s="1229"/>
      <c r="AN67" s="1232"/>
      <c r="AO67" s="1233"/>
      <c r="AP67" s="1242"/>
      <c r="AQ67" s="1243"/>
      <c r="AR67" s="1246"/>
      <c r="AS67" s="1247"/>
      <c r="AT67" s="1247"/>
      <c r="AU67" s="1250"/>
      <c r="AV67" s="1251"/>
      <c r="AW67" s="90"/>
      <c r="AX67" s="90"/>
    </row>
    <row r="68" spans="2:50" ht="13.5" customHeight="1">
      <c r="B68" s="1208"/>
      <c r="C68" s="1211"/>
      <c r="D68" s="1212"/>
      <c r="E68" s="1270" t="s">
        <v>222</v>
      </c>
      <c r="F68" s="1271"/>
      <c r="G68" s="1271"/>
      <c r="H68" s="1272"/>
      <c r="I68" s="631"/>
      <c r="J68" s="170"/>
      <c r="K68" s="170"/>
      <c r="L68" s="170"/>
      <c r="M68" s="170"/>
      <c r="N68" s="170"/>
      <c r="O68" s="170"/>
      <c r="P68" s="170"/>
      <c r="Q68" s="632"/>
      <c r="R68" s="172"/>
      <c r="S68" s="172"/>
      <c r="T68" s="170"/>
      <c r="U68" s="170"/>
      <c r="V68" s="170"/>
      <c r="W68" s="633"/>
      <c r="X68" s="634"/>
      <c r="Y68" s="634"/>
      <c r="Z68" s="1266">
        <f>SUM(Z67:Z67)</f>
        <v>0</v>
      </c>
      <c r="AA68" s="1266"/>
      <c r="AB68" s="635" t="s">
        <v>221</v>
      </c>
      <c r="AC68" s="635"/>
      <c r="AD68" s="170"/>
      <c r="AE68" s="170"/>
      <c r="AF68" s="170"/>
      <c r="AG68" s="170"/>
      <c r="AH68" s="1267">
        <f>SUM(AH66:AK67)</f>
        <v>1210</v>
      </c>
      <c r="AI68" s="1268"/>
      <c r="AJ68" s="1268"/>
      <c r="AK68" s="1269"/>
      <c r="AL68" s="1238"/>
      <c r="AM68" s="1239"/>
      <c r="AN68" s="1240"/>
      <c r="AO68" s="1241"/>
      <c r="AP68" s="1244"/>
      <c r="AQ68" s="1245"/>
      <c r="AR68" s="1248"/>
      <c r="AS68" s="1249"/>
      <c r="AT68" s="1249"/>
      <c r="AU68" s="1252"/>
      <c r="AV68" s="1253"/>
      <c r="AW68" s="90"/>
      <c r="AX68" s="90"/>
    </row>
    <row r="69" spans="2:50" ht="13.5" customHeight="1">
      <c r="B69" s="1208"/>
      <c r="C69" s="1211"/>
      <c r="D69" s="1212"/>
      <c r="E69" s="1274" t="s">
        <v>631</v>
      </c>
      <c r="F69" s="1216"/>
      <c r="G69" s="1216"/>
      <c r="H69" s="1217"/>
      <c r="I69" s="614" t="s">
        <v>232</v>
      </c>
      <c r="J69" s="173"/>
      <c r="K69" s="173"/>
      <c r="L69" s="173"/>
      <c r="M69" s="173"/>
      <c r="N69" s="173"/>
      <c r="O69" s="173"/>
      <c r="P69" s="173"/>
      <c r="Q69" s="615"/>
      <c r="R69" s="1224">
        <f>$R$36</f>
        <v>0</v>
      </c>
      <c r="S69" s="1224"/>
      <c r="T69" s="173" t="s">
        <v>231</v>
      </c>
      <c r="U69" s="173"/>
      <c r="V69" s="174"/>
      <c r="W69" s="174"/>
      <c r="X69" s="174"/>
      <c r="Y69" s="174"/>
      <c r="Z69" s="174"/>
      <c r="AA69" s="174"/>
      <c r="AB69" s="173">
        <v>1</v>
      </c>
      <c r="AC69" s="387" t="s">
        <v>229</v>
      </c>
      <c r="AD69" s="173"/>
      <c r="AE69" s="173"/>
      <c r="AF69" s="173"/>
      <c r="AG69" s="173"/>
      <c r="AH69" s="1223">
        <f>R69*AB69</f>
        <v>0</v>
      </c>
      <c r="AI69" s="1224"/>
      <c r="AJ69" s="1224"/>
      <c r="AK69" s="1225"/>
      <c r="AL69" s="1228" t="s">
        <v>649</v>
      </c>
      <c r="AM69" s="1229"/>
      <c r="AN69" s="1232">
        <f>AN36</f>
        <v>6</v>
      </c>
      <c r="AO69" s="1233"/>
      <c r="AP69" s="1242" t="s">
        <v>642</v>
      </c>
      <c r="AQ69" s="1243"/>
      <c r="AR69" s="1246">
        <f>AN69*X71/1000</f>
        <v>0</v>
      </c>
      <c r="AS69" s="1247"/>
      <c r="AT69" s="1247"/>
      <c r="AU69" s="1250" t="s">
        <v>220</v>
      </c>
      <c r="AV69" s="1251"/>
      <c r="AW69" s="90"/>
      <c r="AX69" s="90"/>
    </row>
    <row r="70" spans="2:50" ht="13.5" customHeight="1">
      <c r="B70" s="1208"/>
      <c r="C70" s="1211"/>
      <c r="D70" s="1212"/>
      <c r="E70" s="1218"/>
      <c r="F70" s="1219"/>
      <c r="G70" s="1219"/>
      <c r="H70" s="1220"/>
      <c r="I70" s="638" t="s">
        <v>225</v>
      </c>
      <c r="J70" s="168"/>
      <c r="K70" s="168"/>
      <c r="L70" s="168"/>
      <c r="M70" s="168"/>
      <c r="N70" s="168"/>
      <c r="O70" s="168"/>
      <c r="P70" s="168"/>
      <c r="Q70" s="639"/>
      <c r="R70" s="1290">
        <f>$R$37</f>
        <v>296</v>
      </c>
      <c r="S70" s="1291"/>
      <c r="T70" s="168" t="s">
        <v>226</v>
      </c>
      <c r="U70" s="168"/>
      <c r="V70" s="168"/>
      <c r="W70" s="168"/>
      <c r="X70" s="1292">
        <f>IF('様式11-5'!Y$1="LPG",P$24,0)</f>
        <v>0</v>
      </c>
      <c r="Y70" s="1293"/>
      <c r="Z70" s="168" t="s">
        <v>620</v>
      </c>
      <c r="AA70" s="168"/>
      <c r="AB70" s="168"/>
      <c r="AC70" s="169"/>
      <c r="AD70" s="168"/>
      <c r="AE70" s="168"/>
      <c r="AF70" s="168"/>
      <c r="AG70" s="168"/>
      <c r="AH70" s="1263">
        <f>R70*X70</f>
        <v>0</v>
      </c>
      <c r="AI70" s="1264"/>
      <c r="AJ70" s="1264"/>
      <c r="AK70" s="1265"/>
      <c r="AL70" s="1228"/>
      <c r="AM70" s="1229"/>
      <c r="AN70" s="1232"/>
      <c r="AO70" s="1233"/>
      <c r="AP70" s="1242"/>
      <c r="AQ70" s="1243"/>
      <c r="AR70" s="1246"/>
      <c r="AS70" s="1247"/>
      <c r="AT70" s="1247"/>
      <c r="AU70" s="1250"/>
      <c r="AV70" s="1251"/>
      <c r="AW70" s="90"/>
      <c r="AX70" s="90"/>
    </row>
    <row r="71" spans="2:50" ht="13.5" customHeight="1" thickBot="1">
      <c r="B71" s="1208"/>
      <c r="C71" s="1213"/>
      <c r="D71" s="1214"/>
      <c r="E71" s="1270" t="s">
        <v>222</v>
      </c>
      <c r="F71" s="1271"/>
      <c r="G71" s="1271"/>
      <c r="H71" s="1272"/>
      <c r="I71" s="631"/>
      <c r="J71" s="170"/>
      <c r="K71" s="170"/>
      <c r="L71" s="170"/>
      <c r="M71" s="170"/>
      <c r="N71" s="170"/>
      <c r="O71" s="170"/>
      <c r="P71" s="170"/>
      <c r="Q71" s="632"/>
      <c r="R71" s="172"/>
      <c r="S71" s="172"/>
      <c r="T71" s="170"/>
      <c r="U71" s="170"/>
      <c r="V71" s="170"/>
      <c r="W71" s="633"/>
      <c r="X71" s="1294">
        <f>SUM(X70:Y70)</f>
        <v>0</v>
      </c>
      <c r="Y71" s="1294"/>
      <c r="Z71" s="170" t="s">
        <v>221</v>
      </c>
      <c r="AA71" s="170"/>
      <c r="AB71" s="170"/>
      <c r="AC71" s="171"/>
      <c r="AD71" s="170"/>
      <c r="AE71" s="170"/>
      <c r="AF71" s="170"/>
      <c r="AG71" s="170"/>
      <c r="AH71" s="1267">
        <f>SUM(AH69:AK70)</f>
        <v>0</v>
      </c>
      <c r="AI71" s="1268"/>
      <c r="AJ71" s="1268"/>
      <c r="AK71" s="1269"/>
      <c r="AL71" s="1238"/>
      <c r="AM71" s="1239"/>
      <c r="AN71" s="1240"/>
      <c r="AO71" s="1241"/>
      <c r="AP71" s="1244"/>
      <c r="AQ71" s="1245"/>
      <c r="AR71" s="1248"/>
      <c r="AS71" s="1249"/>
      <c r="AT71" s="1249"/>
      <c r="AU71" s="1252"/>
      <c r="AV71" s="1253"/>
      <c r="AW71" s="90"/>
      <c r="AX71" s="90"/>
    </row>
    <row r="72" spans="2:50" ht="13.5" customHeight="1">
      <c r="B72" s="1234" t="s">
        <v>259</v>
      </c>
      <c r="C72" s="981"/>
      <c r="D72" s="981"/>
      <c r="E72" s="980" t="s">
        <v>173</v>
      </c>
      <c r="F72" s="981"/>
      <c r="G72" s="981"/>
      <c r="H72" s="982"/>
      <c r="I72" s="980" t="s">
        <v>258</v>
      </c>
      <c r="J72" s="981"/>
      <c r="K72" s="981"/>
      <c r="L72" s="981"/>
      <c r="M72" s="981"/>
      <c r="N72" s="981"/>
      <c r="O72" s="981"/>
      <c r="P72" s="981"/>
      <c r="Q72" s="982"/>
      <c r="R72" s="980" t="s">
        <v>257</v>
      </c>
      <c r="S72" s="981"/>
      <c r="T72" s="981"/>
      <c r="U72" s="981"/>
      <c r="V72" s="981"/>
      <c r="W72" s="981"/>
      <c r="X72" s="981"/>
      <c r="Y72" s="981"/>
      <c r="Z72" s="981"/>
      <c r="AA72" s="981"/>
      <c r="AB72" s="981"/>
      <c r="AC72" s="981"/>
      <c r="AD72" s="981"/>
      <c r="AE72" s="981"/>
      <c r="AF72" s="981"/>
      <c r="AG72" s="982"/>
      <c r="AH72" s="980" t="s">
        <v>256</v>
      </c>
      <c r="AI72" s="981"/>
      <c r="AJ72" s="981"/>
      <c r="AK72" s="1235"/>
      <c r="AL72" s="1236" t="s">
        <v>173</v>
      </c>
      <c r="AM72" s="1237"/>
      <c r="AN72" s="1010" t="s">
        <v>255</v>
      </c>
      <c r="AO72" s="1011"/>
      <c r="AP72" s="1011"/>
      <c r="AQ72" s="1206"/>
      <c r="AR72" s="1010" t="s">
        <v>254</v>
      </c>
      <c r="AS72" s="1011"/>
      <c r="AT72" s="1011"/>
      <c r="AU72" s="1011"/>
      <c r="AV72" s="1012"/>
      <c r="AW72" s="90"/>
      <c r="AX72" s="90"/>
    </row>
    <row r="73" spans="2:50" ht="13.5" customHeight="1">
      <c r="B73" s="1207" t="s">
        <v>485</v>
      </c>
      <c r="C73" s="1209" t="s">
        <v>253</v>
      </c>
      <c r="D73" s="1210"/>
      <c r="E73" s="1215" t="s">
        <v>252</v>
      </c>
      <c r="F73" s="1216"/>
      <c r="G73" s="1216"/>
      <c r="H73" s="1217"/>
      <c r="I73" s="614" t="s">
        <v>232</v>
      </c>
      <c r="J73" s="173"/>
      <c r="K73" s="173"/>
      <c r="L73" s="173"/>
      <c r="M73" s="173"/>
      <c r="N73" s="173"/>
      <c r="O73" s="173"/>
      <c r="P73" s="173"/>
      <c r="Q73" s="615"/>
      <c r="R73" s="1221">
        <f>IF($AJ$16+$AJ$18+$AJ$20+$AJ$22=0,0,1644.76)</f>
        <v>0</v>
      </c>
      <c r="S73" s="1221"/>
      <c r="T73" s="173" t="s">
        <v>250</v>
      </c>
      <c r="U73" s="173"/>
      <c r="V73" s="173"/>
      <c r="W73" s="1222">
        <f>$W$29</f>
        <v>0</v>
      </c>
      <c r="X73" s="1222"/>
      <c r="Y73" s="173" t="s">
        <v>633</v>
      </c>
      <c r="Z73" s="173"/>
      <c r="AA73" s="173">
        <v>1</v>
      </c>
      <c r="AB73" s="173" t="s">
        <v>248</v>
      </c>
      <c r="AC73" s="173"/>
      <c r="AD73" s="181">
        <v>0.85</v>
      </c>
      <c r="AE73" s="173" t="s">
        <v>247</v>
      </c>
      <c r="AF73" s="173"/>
      <c r="AG73" s="173"/>
      <c r="AH73" s="1223">
        <f>R73*W73*AA73*AD73</f>
        <v>0</v>
      </c>
      <c r="AI73" s="1224"/>
      <c r="AJ73" s="1224"/>
      <c r="AK73" s="1225"/>
      <c r="AL73" s="1226" t="s">
        <v>166</v>
      </c>
      <c r="AM73" s="1227"/>
      <c r="AN73" s="1230">
        <f>AN40</f>
        <v>0.43099999999999999</v>
      </c>
      <c r="AO73" s="1231"/>
      <c r="AP73" s="1255" t="s">
        <v>609</v>
      </c>
      <c r="AQ73" s="1256"/>
      <c r="AR73" s="1257">
        <f>AN73*AB76/1000</f>
        <v>0</v>
      </c>
      <c r="AS73" s="1258"/>
      <c r="AT73" s="1258"/>
      <c r="AU73" s="1255" t="s">
        <v>220</v>
      </c>
      <c r="AV73" s="1276"/>
      <c r="AW73" s="90"/>
      <c r="AX73" s="90"/>
    </row>
    <row r="74" spans="2:50" ht="13.5" customHeight="1">
      <c r="B74" s="1208"/>
      <c r="C74" s="1211"/>
      <c r="D74" s="1212"/>
      <c r="E74" s="1218"/>
      <c r="F74" s="1219"/>
      <c r="G74" s="1219"/>
      <c r="H74" s="1220"/>
      <c r="I74" s="1278" t="s">
        <v>225</v>
      </c>
      <c r="J74" s="1229"/>
      <c r="K74" s="1279"/>
      <c r="L74" s="1280" t="s">
        <v>246</v>
      </c>
      <c r="M74" s="1229"/>
      <c r="N74" s="1229"/>
      <c r="O74" s="1279"/>
      <c r="P74" s="1281" t="s">
        <v>692</v>
      </c>
      <c r="Q74" s="1282"/>
      <c r="R74" s="179" t="s">
        <v>610</v>
      </c>
      <c r="S74" s="178">
        <f>IF(P74="夏季",17.25,16.16)</f>
        <v>16.16</v>
      </c>
      <c r="T74" s="616" t="s">
        <v>637</v>
      </c>
      <c r="U74" s="617">
        <f>$U$30</f>
        <v>-5.0199999999999996</v>
      </c>
      <c r="V74" s="616" t="s">
        <v>611</v>
      </c>
      <c r="W74" s="618">
        <f>$W$30</f>
        <v>3.36</v>
      </c>
      <c r="X74" s="619" t="s">
        <v>643</v>
      </c>
      <c r="Y74" s="169" t="s">
        <v>239</v>
      </c>
      <c r="Z74" s="619"/>
      <c r="AA74" s="177"/>
      <c r="AB74" s="1283">
        <f>R$17+R$19+R$23</f>
        <v>0</v>
      </c>
      <c r="AC74" s="1283"/>
      <c r="AD74" s="169" t="s">
        <v>653</v>
      </c>
      <c r="AE74" s="169"/>
      <c r="AF74" s="169"/>
      <c r="AG74" s="620"/>
      <c r="AH74" s="1284">
        <f>(S74+U74+W74)*AB74</f>
        <v>0</v>
      </c>
      <c r="AI74" s="1285"/>
      <c r="AJ74" s="1285"/>
      <c r="AK74" s="1286"/>
      <c r="AL74" s="1228"/>
      <c r="AM74" s="1229"/>
      <c r="AN74" s="1232"/>
      <c r="AO74" s="1233"/>
      <c r="AP74" s="1242"/>
      <c r="AQ74" s="1243"/>
      <c r="AR74" s="1246"/>
      <c r="AS74" s="1247"/>
      <c r="AT74" s="1247"/>
      <c r="AU74" s="1242"/>
      <c r="AV74" s="1277"/>
      <c r="AW74" s="90"/>
      <c r="AX74" s="90"/>
    </row>
    <row r="75" spans="2:50" ht="13.5" customHeight="1">
      <c r="B75" s="1208"/>
      <c r="C75" s="1211"/>
      <c r="D75" s="1212"/>
      <c r="E75" s="1218"/>
      <c r="F75" s="1219"/>
      <c r="G75" s="1219"/>
      <c r="H75" s="1220"/>
      <c r="I75" s="621"/>
      <c r="J75" s="622"/>
      <c r="K75" s="622"/>
      <c r="L75" s="623"/>
      <c r="M75" s="623"/>
      <c r="N75" s="623"/>
      <c r="O75" s="623"/>
      <c r="P75" s="623"/>
      <c r="Q75" s="624"/>
      <c r="R75" s="176"/>
      <c r="S75" s="625" t="s">
        <v>238</v>
      </c>
      <c r="T75" s="643"/>
      <c r="U75" s="644" t="s">
        <v>237</v>
      </c>
      <c r="V75" s="643"/>
      <c r="W75" s="628" t="s">
        <v>236</v>
      </c>
      <c r="Y75" s="175"/>
      <c r="AA75" s="93"/>
      <c r="AB75" s="386"/>
      <c r="AC75" s="386"/>
      <c r="AD75" s="175"/>
      <c r="AE75" s="175"/>
      <c r="AF75" s="175"/>
      <c r="AG75" s="630"/>
      <c r="AH75" s="1287"/>
      <c r="AI75" s="1288"/>
      <c r="AJ75" s="1288"/>
      <c r="AK75" s="1289"/>
      <c r="AL75" s="1228"/>
      <c r="AM75" s="1229"/>
      <c r="AN75" s="1232"/>
      <c r="AO75" s="1233"/>
      <c r="AP75" s="1242"/>
      <c r="AQ75" s="1243"/>
      <c r="AR75" s="1246"/>
      <c r="AS75" s="1247"/>
      <c r="AT75" s="1247"/>
      <c r="AU75" s="1242"/>
      <c r="AV75" s="1277"/>
      <c r="AW75" s="90"/>
      <c r="AX75" s="90"/>
    </row>
    <row r="76" spans="2:50" ht="13.5" customHeight="1">
      <c r="B76" s="1208"/>
      <c r="C76" s="1213"/>
      <c r="D76" s="1214"/>
      <c r="E76" s="1270" t="s">
        <v>222</v>
      </c>
      <c r="F76" s="1271"/>
      <c r="G76" s="1271"/>
      <c r="H76" s="1272"/>
      <c r="I76" s="631"/>
      <c r="J76" s="170"/>
      <c r="K76" s="170"/>
      <c r="L76" s="170"/>
      <c r="M76" s="170"/>
      <c r="N76" s="170"/>
      <c r="O76" s="170"/>
      <c r="P76" s="170"/>
      <c r="Q76" s="632"/>
      <c r="R76" s="172"/>
      <c r="S76" s="172"/>
      <c r="T76" s="170"/>
      <c r="U76" s="170"/>
      <c r="V76" s="170"/>
      <c r="W76" s="633"/>
      <c r="X76" s="634"/>
      <c r="Y76" s="634"/>
      <c r="Z76" s="635"/>
      <c r="AA76" s="636"/>
      <c r="AB76" s="1273">
        <f>SUM(AB74:AC74)</f>
        <v>0</v>
      </c>
      <c r="AC76" s="1273"/>
      <c r="AD76" s="637" t="s">
        <v>235</v>
      </c>
      <c r="AE76" s="170"/>
      <c r="AF76" s="170"/>
      <c r="AG76" s="170"/>
      <c r="AH76" s="1267">
        <f>SUM(AH73:AK74)</f>
        <v>0</v>
      </c>
      <c r="AI76" s="1268"/>
      <c r="AJ76" s="1268"/>
      <c r="AK76" s="1269"/>
      <c r="AL76" s="1238"/>
      <c r="AM76" s="1239"/>
      <c r="AN76" s="1240"/>
      <c r="AO76" s="1241"/>
      <c r="AP76" s="1244"/>
      <c r="AQ76" s="1245"/>
      <c r="AR76" s="1248"/>
      <c r="AS76" s="1249"/>
      <c r="AT76" s="1249"/>
      <c r="AU76" s="1244"/>
      <c r="AV76" s="1296"/>
      <c r="AW76" s="90"/>
      <c r="AX76" s="90"/>
    </row>
    <row r="77" spans="2:50" ht="13.5" customHeight="1">
      <c r="B77" s="1208"/>
      <c r="C77" s="1209" t="s">
        <v>234</v>
      </c>
      <c r="D77" s="1210"/>
      <c r="E77" s="1274" t="s">
        <v>233</v>
      </c>
      <c r="F77" s="1216"/>
      <c r="G77" s="1216"/>
      <c r="H77" s="1217"/>
      <c r="I77" s="614" t="s">
        <v>232</v>
      </c>
      <c r="J77" s="173"/>
      <c r="K77" s="173"/>
      <c r="L77" s="173"/>
      <c r="M77" s="173"/>
      <c r="N77" s="173"/>
      <c r="O77" s="173"/>
      <c r="P77" s="173"/>
      <c r="Q77" s="615"/>
      <c r="R77" s="354" t="s">
        <v>616</v>
      </c>
      <c r="S77" s="1275">
        <f>IF('様式11-5'!Y$1="LPG",0,IF(J$24&lt;50,料金単価!$C$7,(IF(J$24&lt;100,料金単価!$C$8,IF($J$24&lt;250,料金単価!$C$9,IF($J$24&lt;500,料金単価!$C$10,IF($J$24&lt;800,料金単価!$C$11,料金単価!$C$12)))))))</f>
        <v>1210</v>
      </c>
      <c r="T77" s="1275"/>
      <c r="U77" s="173" t="s">
        <v>231</v>
      </c>
      <c r="V77" s="388"/>
      <c r="W77" s="174"/>
      <c r="X77" s="174"/>
      <c r="Y77" s="174"/>
      <c r="Z77" s="174"/>
      <c r="AA77" s="174"/>
      <c r="AB77" s="173">
        <v>1</v>
      </c>
      <c r="AC77" s="387" t="s">
        <v>229</v>
      </c>
      <c r="AD77" s="173"/>
      <c r="AE77" s="173"/>
      <c r="AF77" s="173"/>
      <c r="AG77" s="173"/>
      <c r="AH77" s="1223">
        <f>S77*AB77</f>
        <v>1210</v>
      </c>
      <c r="AI77" s="1224"/>
      <c r="AJ77" s="1224"/>
      <c r="AK77" s="1225"/>
      <c r="AL77" s="1297" t="s">
        <v>233</v>
      </c>
      <c r="AM77" s="1229"/>
      <c r="AN77" s="1232">
        <f>AN44</f>
        <v>2.29</v>
      </c>
      <c r="AO77" s="1233"/>
      <c r="AP77" s="1242" t="s">
        <v>632</v>
      </c>
      <c r="AQ77" s="1243"/>
      <c r="AR77" s="1246">
        <f>AN77*X79/1000</f>
        <v>0</v>
      </c>
      <c r="AS77" s="1247"/>
      <c r="AT77" s="1247"/>
      <c r="AU77" s="1250" t="s">
        <v>220</v>
      </c>
      <c r="AV77" s="1251"/>
      <c r="AW77" s="90"/>
      <c r="AX77" s="90"/>
    </row>
    <row r="78" spans="2:50" ht="13.5" customHeight="1">
      <c r="B78" s="1208"/>
      <c r="C78" s="1211"/>
      <c r="D78" s="1212"/>
      <c r="E78" s="1218"/>
      <c r="F78" s="1219"/>
      <c r="G78" s="1219"/>
      <c r="H78" s="1220"/>
      <c r="I78" s="638" t="s">
        <v>225</v>
      </c>
      <c r="J78" s="168"/>
      <c r="K78" s="168"/>
      <c r="L78" s="168"/>
      <c r="M78" s="168"/>
      <c r="N78" s="168"/>
      <c r="O78" s="168"/>
      <c r="P78" s="168" t="s">
        <v>228</v>
      </c>
      <c r="Q78" s="639"/>
      <c r="R78" s="179" t="s">
        <v>681</v>
      </c>
      <c r="S78" s="1261">
        <f>IF(P78="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78" s="1261"/>
      <c r="U78" s="168" t="s">
        <v>226</v>
      </c>
      <c r="V78" s="640" t="s">
        <v>617</v>
      </c>
      <c r="W78" s="641">
        <f>W67</f>
        <v>-37.96</v>
      </c>
      <c r="X78" s="642" t="s">
        <v>627</v>
      </c>
      <c r="Y78" s="623" t="s">
        <v>654</v>
      </c>
      <c r="Z78" s="1295">
        <f>IF('様式11-5'!Y$1="LPG",0,R$24)</f>
        <v>0</v>
      </c>
      <c r="AA78" s="1295"/>
      <c r="AB78" s="168" t="s">
        <v>648</v>
      </c>
      <c r="AC78" s="168"/>
      <c r="AD78" s="168"/>
      <c r="AE78" s="168"/>
      <c r="AF78" s="168"/>
      <c r="AG78" s="168"/>
      <c r="AH78" s="1263">
        <f>(S78+W78)*Z78</f>
        <v>0</v>
      </c>
      <c r="AI78" s="1264"/>
      <c r="AJ78" s="1264"/>
      <c r="AK78" s="1265"/>
      <c r="AL78" s="1228"/>
      <c r="AM78" s="1229"/>
      <c r="AN78" s="1232"/>
      <c r="AO78" s="1233"/>
      <c r="AP78" s="1242"/>
      <c r="AQ78" s="1243"/>
      <c r="AR78" s="1246"/>
      <c r="AS78" s="1247"/>
      <c r="AT78" s="1247"/>
      <c r="AU78" s="1250"/>
      <c r="AV78" s="1251"/>
      <c r="AW78" s="90"/>
      <c r="AX78" s="90"/>
    </row>
    <row r="79" spans="2:50" ht="13.5" customHeight="1">
      <c r="B79" s="1208"/>
      <c r="C79" s="1211"/>
      <c r="D79" s="1212"/>
      <c r="E79" s="1270" t="s">
        <v>222</v>
      </c>
      <c r="F79" s="1271"/>
      <c r="G79" s="1271"/>
      <c r="H79" s="1272"/>
      <c r="I79" s="631"/>
      <c r="J79" s="170"/>
      <c r="K79" s="170"/>
      <c r="L79" s="170"/>
      <c r="M79" s="170"/>
      <c r="N79" s="170"/>
      <c r="O79" s="170"/>
      <c r="P79" s="170"/>
      <c r="Q79" s="632"/>
      <c r="R79" s="172"/>
      <c r="S79" s="172"/>
      <c r="T79" s="170"/>
      <c r="U79" s="170"/>
      <c r="V79" s="170"/>
      <c r="W79" s="633"/>
      <c r="X79" s="634"/>
      <c r="Y79" s="634"/>
      <c r="Z79" s="1266">
        <f>SUM(Z78:Z78)</f>
        <v>0</v>
      </c>
      <c r="AA79" s="1266"/>
      <c r="AB79" s="635" t="s">
        <v>221</v>
      </c>
      <c r="AC79" s="635"/>
      <c r="AD79" s="170"/>
      <c r="AE79" s="170"/>
      <c r="AF79" s="170"/>
      <c r="AG79" s="170"/>
      <c r="AH79" s="1267">
        <f>SUM(AH77:AK78)</f>
        <v>1210</v>
      </c>
      <c r="AI79" s="1268"/>
      <c r="AJ79" s="1268"/>
      <c r="AK79" s="1269"/>
      <c r="AL79" s="1238"/>
      <c r="AM79" s="1239"/>
      <c r="AN79" s="1240"/>
      <c r="AO79" s="1241"/>
      <c r="AP79" s="1244"/>
      <c r="AQ79" s="1245"/>
      <c r="AR79" s="1248"/>
      <c r="AS79" s="1249"/>
      <c r="AT79" s="1249"/>
      <c r="AU79" s="1252"/>
      <c r="AV79" s="1253"/>
      <c r="AW79" s="90"/>
      <c r="AX79" s="90"/>
    </row>
    <row r="80" spans="2:50" ht="13.5" customHeight="1">
      <c r="B80" s="1208"/>
      <c r="C80" s="1211"/>
      <c r="D80" s="1212"/>
      <c r="E80" s="1274" t="s">
        <v>621</v>
      </c>
      <c r="F80" s="1216"/>
      <c r="G80" s="1216"/>
      <c r="H80" s="1217"/>
      <c r="I80" s="614" t="s">
        <v>232</v>
      </c>
      <c r="J80" s="173"/>
      <c r="K80" s="173"/>
      <c r="L80" s="173"/>
      <c r="M80" s="173"/>
      <c r="N80" s="173"/>
      <c r="O80" s="173"/>
      <c r="P80" s="173"/>
      <c r="Q80" s="615"/>
      <c r="R80" s="1224">
        <f>$R$36</f>
        <v>0</v>
      </c>
      <c r="S80" s="1224"/>
      <c r="T80" s="173" t="s">
        <v>231</v>
      </c>
      <c r="U80" s="173"/>
      <c r="V80" s="174"/>
      <c r="W80" s="174"/>
      <c r="X80" s="174"/>
      <c r="Y80" s="174"/>
      <c r="Z80" s="174"/>
      <c r="AA80" s="174"/>
      <c r="AB80" s="173">
        <v>1</v>
      </c>
      <c r="AC80" s="387" t="s">
        <v>229</v>
      </c>
      <c r="AD80" s="173"/>
      <c r="AE80" s="173"/>
      <c r="AF80" s="173"/>
      <c r="AG80" s="173"/>
      <c r="AH80" s="1223">
        <f>R80*AB80</f>
        <v>0</v>
      </c>
      <c r="AI80" s="1224"/>
      <c r="AJ80" s="1224"/>
      <c r="AK80" s="1225"/>
      <c r="AL80" s="1228" t="s">
        <v>630</v>
      </c>
      <c r="AM80" s="1229"/>
      <c r="AN80" s="1232">
        <f>AN47</f>
        <v>6</v>
      </c>
      <c r="AO80" s="1233"/>
      <c r="AP80" s="1242" t="s">
        <v>632</v>
      </c>
      <c r="AQ80" s="1243"/>
      <c r="AR80" s="1246">
        <f>AN80*X82/1000</f>
        <v>0</v>
      </c>
      <c r="AS80" s="1247"/>
      <c r="AT80" s="1247"/>
      <c r="AU80" s="1250" t="s">
        <v>220</v>
      </c>
      <c r="AV80" s="1251"/>
      <c r="AW80" s="90"/>
      <c r="AX80" s="90"/>
    </row>
    <row r="81" spans="2:50" ht="13.5" customHeight="1">
      <c r="B81" s="1208"/>
      <c r="C81" s="1211"/>
      <c r="D81" s="1212"/>
      <c r="E81" s="1218"/>
      <c r="F81" s="1219"/>
      <c r="G81" s="1219"/>
      <c r="H81" s="1220"/>
      <c r="I81" s="638" t="s">
        <v>225</v>
      </c>
      <c r="J81" s="168"/>
      <c r="K81" s="168"/>
      <c r="L81" s="168"/>
      <c r="M81" s="168"/>
      <c r="N81" s="168"/>
      <c r="O81" s="168"/>
      <c r="P81" s="168"/>
      <c r="Q81" s="639"/>
      <c r="R81" s="1290">
        <f>$R$37</f>
        <v>296</v>
      </c>
      <c r="S81" s="1291"/>
      <c r="T81" s="168" t="s">
        <v>226</v>
      </c>
      <c r="U81" s="168"/>
      <c r="V81" s="168"/>
      <c r="W81" s="168"/>
      <c r="X81" s="1292">
        <f>IF('様式11-5'!Y$1="LPG",P$24,0)</f>
        <v>0</v>
      </c>
      <c r="Y81" s="1293"/>
      <c r="Z81" s="168" t="s">
        <v>662</v>
      </c>
      <c r="AA81" s="168"/>
      <c r="AB81" s="168"/>
      <c r="AC81" s="169"/>
      <c r="AD81" s="168"/>
      <c r="AE81" s="168"/>
      <c r="AF81" s="168"/>
      <c r="AG81" s="168"/>
      <c r="AH81" s="1263">
        <f>R81*X81</f>
        <v>0</v>
      </c>
      <c r="AI81" s="1264"/>
      <c r="AJ81" s="1264"/>
      <c r="AK81" s="1265"/>
      <c r="AL81" s="1228"/>
      <c r="AM81" s="1229"/>
      <c r="AN81" s="1232"/>
      <c r="AO81" s="1233"/>
      <c r="AP81" s="1242"/>
      <c r="AQ81" s="1243"/>
      <c r="AR81" s="1246"/>
      <c r="AS81" s="1247"/>
      <c r="AT81" s="1247"/>
      <c r="AU81" s="1250"/>
      <c r="AV81" s="1251"/>
      <c r="AW81" s="90"/>
      <c r="AX81" s="90"/>
    </row>
    <row r="82" spans="2:50" ht="13.5" customHeight="1" thickBot="1">
      <c r="B82" s="1208"/>
      <c r="C82" s="1213"/>
      <c r="D82" s="1214"/>
      <c r="E82" s="1270" t="s">
        <v>222</v>
      </c>
      <c r="F82" s="1271"/>
      <c r="G82" s="1271"/>
      <c r="H82" s="1272"/>
      <c r="I82" s="631"/>
      <c r="J82" s="170"/>
      <c r="K82" s="170"/>
      <c r="L82" s="170"/>
      <c r="M82" s="170"/>
      <c r="N82" s="170"/>
      <c r="O82" s="170"/>
      <c r="P82" s="170"/>
      <c r="Q82" s="632"/>
      <c r="R82" s="172"/>
      <c r="S82" s="172"/>
      <c r="T82" s="170"/>
      <c r="U82" s="170"/>
      <c r="V82" s="170"/>
      <c r="W82" s="633"/>
      <c r="X82" s="1294">
        <f>SUM(X81:Y81)</f>
        <v>0</v>
      </c>
      <c r="Y82" s="1294"/>
      <c r="Z82" s="170" t="s">
        <v>221</v>
      </c>
      <c r="AA82" s="170"/>
      <c r="AB82" s="170"/>
      <c r="AC82" s="171"/>
      <c r="AD82" s="170"/>
      <c r="AE82" s="170"/>
      <c r="AF82" s="170"/>
      <c r="AG82" s="170"/>
      <c r="AH82" s="1267">
        <f>SUM(AH80:AK81)</f>
        <v>0</v>
      </c>
      <c r="AI82" s="1268"/>
      <c r="AJ82" s="1268"/>
      <c r="AK82" s="1269"/>
      <c r="AL82" s="1238"/>
      <c r="AM82" s="1239"/>
      <c r="AN82" s="1240"/>
      <c r="AO82" s="1241"/>
      <c r="AP82" s="1244"/>
      <c r="AQ82" s="1245"/>
      <c r="AR82" s="1248"/>
      <c r="AS82" s="1249"/>
      <c r="AT82" s="1249"/>
      <c r="AU82" s="1252"/>
      <c r="AV82" s="1253"/>
      <c r="AW82" s="90"/>
      <c r="AX82" s="90"/>
    </row>
    <row r="83" spans="2:50" ht="13.5" customHeight="1">
      <c r="B83" s="1234" t="s">
        <v>259</v>
      </c>
      <c r="C83" s="981"/>
      <c r="D83" s="981"/>
      <c r="E83" s="980" t="s">
        <v>173</v>
      </c>
      <c r="F83" s="981"/>
      <c r="G83" s="981"/>
      <c r="H83" s="982"/>
      <c r="I83" s="980" t="s">
        <v>258</v>
      </c>
      <c r="J83" s="981"/>
      <c r="K83" s="981"/>
      <c r="L83" s="981"/>
      <c r="M83" s="981"/>
      <c r="N83" s="981"/>
      <c r="O83" s="981"/>
      <c r="P83" s="981"/>
      <c r="Q83" s="982"/>
      <c r="R83" s="980" t="s">
        <v>257</v>
      </c>
      <c r="S83" s="981"/>
      <c r="T83" s="981"/>
      <c r="U83" s="981"/>
      <c r="V83" s="981"/>
      <c r="W83" s="981"/>
      <c r="X83" s="981"/>
      <c r="Y83" s="981"/>
      <c r="Z83" s="981"/>
      <c r="AA83" s="981"/>
      <c r="AB83" s="981"/>
      <c r="AC83" s="981"/>
      <c r="AD83" s="981"/>
      <c r="AE83" s="981"/>
      <c r="AF83" s="981"/>
      <c r="AG83" s="982"/>
      <c r="AH83" s="980" t="s">
        <v>256</v>
      </c>
      <c r="AI83" s="981"/>
      <c r="AJ83" s="981"/>
      <c r="AK83" s="1235"/>
      <c r="AL83" s="1236" t="s">
        <v>173</v>
      </c>
      <c r="AM83" s="1237"/>
      <c r="AN83" s="1010" t="s">
        <v>255</v>
      </c>
      <c r="AO83" s="1011"/>
      <c r="AP83" s="1011"/>
      <c r="AQ83" s="1206"/>
      <c r="AR83" s="1010" t="s">
        <v>254</v>
      </c>
      <c r="AS83" s="1011"/>
      <c r="AT83" s="1011"/>
      <c r="AU83" s="1011"/>
      <c r="AV83" s="1012"/>
      <c r="AW83" s="90"/>
      <c r="AX83" s="90"/>
    </row>
    <row r="84" spans="2:50" ht="13.5" customHeight="1">
      <c r="B84" s="1207" t="s">
        <v>365</v>
      </c>
      <c r="C84" s="1209" t="s">
        <v>253</v>
      </c>
      <c r="D84" s="1210"/>
      <c r="E84" s="1215" t="s">
        <v>252</v>
      </c>
      <c r="F84" s="1216"/>
      <c r="G84" s="1216"/>
      <c r="H84" s="1217"/>
      <c r="I84" s="614" t="s">
        <v>232</v>
      </c>
      <c r="J84" s="173"/>
      <c r="K84" s="173"/>
      <c r="L84" s="173"/>
      <c r="M84" s="173"/>
      <c r="N84" s="173"/>
      <c r="O84" s="173"/>
      <c r="P84" s="173"/>
      <c r="Q84" s="615"/>
      <c r="R84" s="1221">
        <f>IF($AJ$16+$AJ$18+$AJ$20+$AJ$22=0,0,1644.76)</f>
        <v>0</v>
      </c>
      <c r="S84" s="1221"/>
      <c r="T84" s="173" t="s">
        <v>250</v>
      </c>
      <c r="U84" s="173"/>
      <c r="V84" s="173"/>
      <c r="W84" s="1222">
        <f>$W$29</f>
        <v>0</v>
      </c>
      <c r="X84" s="1222"/>
      <c r="Y84" s="173" t="s">
        <v>633</v>
      </c>
      <c r="Z84" s="173"/>
      <c r="AA84" s="173">
        <v>1</v>
      </c>
      <c r="AB84" s="173" t="s">
        <v>248</v>
      </c>
      <c r="AC84" s="173"/>
      <c r="AD84" s="181">
        <v>0.85</v>
      </c>
      <c r="AE84" s="173" t="s">
        <v>247</v>
      </c>
      <c r="AF84" s="173"/>
      <c r="AG84" s="173"/>
      <c r="AH84" s="1223">
        <f>R84*W84*AA84*AD84</f>
        <v>0</v>
      </c>
      <c r="AI84" s="1224"/>
      <c r="AJ84" s="1224"/>
      <c r="AK84" s="1225"/>
      <c r="AL84" s="1226" t="s">
        <v>166</v>
      </c>
      <c r="AM84" s="1227"/>
      <c r="AN84" s="1230">
        <f>AN52</f>
        <v>0</v>
      </c>
      <c r="AO84" s="1231"/>
      <c r="AP84" s="1255" t="s">
        <v>609</v>
      </c>
      <c r="AQ84" s="1256"/>
      <c r="AR84" s="1257">
        <f>AN84*AB87/1000</f>
        <v>0</v>
      </c>
      <c r="AS84" s="1258"/>
      <c r="AT84" s="1258"/>
      <c r="AU84" s="1255" t="s">
        <v>220</v>
      </c>
      <c r="AV84" s="1276"/>
      <c r="AW84" s="90"/>
      <c r="AX84" s="90"/>
    </row>
    <row r="85" spans="2:50" ht="13.5" customHeight="1">
      <c r="B85" s="1208"/>
      <c r="C85" s="1211"/>
      <c r="D85" s="1212"/>
      <c r="E85" s="1218"/>
      <c r="F85" s="1219"/>
      <c r="G85" s="1219"/>
      <c r="H85" s="1220"/>
      <c r="I85" s="1278" t="s">
        <v>225</v>
      </c>
      <c r="J85" s="1229"/>
      <c r="K85" s="1279"/>
      <c r="L85" s="1280" t="s">
        <v>656</v>
      </c>
      <c r="M85" s="1229"/>
      <c r="N85" s="1229"/>
      <c r="O85" s="1279"/>
      <c r="P85" s="1281" t="s">
        <v>663</v>
      </c>
      <c r="Q85" s="1282"/>
      <c r="R85" s="179" t="s">
        <v>668</v>
      </c>
      <c r="S85" s="178">
        <f>IF(P85="夏季",17.25,16.16)</f>
        <v>16.16</v>
      </c>
      <c r="T85" s="616" t="s">
        <v>637</v>
      </c>
      <c r="U85" s="617">
        <f>$U$30</f>
        <v>-5.0199999999999996</v>
      </c>
      <c r="V85" s="616" t="s">
        <v>652</v>
      </c>
      <c r="W85" s="618">
        <f>$W$30</f>
        <v>3.36</v>
      </c>
      <c r="X85" s="619" t="s">
        <v>625</v>
      </c>
      <c r="Y85" s="169" t="s">
        <v>239</v>
      </c>
      <c r="Z85" s="619"/>
      <c r="AA85" s="177"/>
      <c r="AB85" s="1283">
        <f>T$17+T$19+T$23</f>
        <v>0</v>
      </c>
      <c r="AC85" s="1283"/>
      <c r="AD85" s="169" t="s">
        <v>653</v>
      </c>
      <c r="AE85" s="169"/>
      <c r="AF85" s="169"/>
      <c r="AG85" s="620"/>
      <c r="AH85" s="1284">
        <f>(S85+U85+W85)*AB85</f>
        <v>0</v>
      </c>
      <c r="AI85" s="1285"/>
      <c r="AJ85" s="1285"/>
      <c r="AK85" s="1286"/>
      <c r="AL85" s="1228"/>
      <c r="AM85" s="1229"/>
      <c r="AN85" s="1232"/>
      <c r="AO85" s="1233"/>
      <c r="AP85" s="1242"/>
      <c r="AQ85" s="1243"/>
      <c r="AR85" s="1246"/>
      <c r="AS85" s="1247"/>
      <c r="AT85" s="1247"/>
      <c r="AU85" s="1242"/>
      <c r="AV85" s="1277"/>
      <c r="AW85" s="90"/>
      <c r="AX85" s="90"/>
    </row>
    <row r="86" spans="2:50" ht="13.5" customHeight="1">
      <c r="B86" s="1208"/>
      <c r="C86" s="1211"/>
      <c r="D86" s="1212"/>
      <c r="E86" s="1218"/>
      <c r="F86" s="1219"/>
      <c r="G86" s="1219"/>
      <c r="H86" s="1220"/>
      <c r="I86" s="621"/>
      <c r="J86" s="622"/>
      <c r="K86" s="622"/>
      <c r="L86" s="623"/>
      <c r="M86" s="623"/>
      <c r="N86" s="623"/>
      <c r="O86" s="623"/>
      <c r="P86" s="623"/>
      <c r="Q86" s="624"/>
      <c r="R86" s="176"/>
      <c r="S86" s="625" t="s">
        <v>238</v>
      </c>
      <c r="T86" s="643"/>
      <c r="U86" s="644" t="s">
        <v>237</v>
      </c>
      <c r="V86" s="643"/>
      <c r="W86" s="628" t="s">
        <v>236</v>
      </c>
      <c r="Y86" s="175"/>
      <c r="AA86" s="93"/>
      <c r="AB86" s="386"/>
      <c r="AC86" s="386"/>
      <c r="AD86" s="175"/>
      <c r="AE86" s="175"/>
      <c r="AF86" s="175"/>
      <c r="AG86" s="630"/>
      <c r="AH86" s="1287"/>
      <c r="AI86" s="1288"/>
      <c r="AJ86" s="1288"/>
      <c r="AK86" s="1289"/>
      <c r="AL86" s="1228"/>
      <c r="AM86" s="1229"/>
      <c r="AN86" s="1232"/>
      <c r="AO86" s="1233"/>
      <c r="AP86" s="1242"/>
      <c r="AQ86" s="1243"/>
      <c r="AR86" s="1246"/>
      <c r="AS86" s="1247"/>
      <c r="AT86" s="1247"/>
      <c r="AU86" s="1242"/>
      <c r="AV86" s="1277"/>
      <c r="AW86" s="90"/>
      <c r="AX86" s="90"/>
    </row>
    <row r="87" spans="2:50" ht="13.5" customHeight="1">
      <c r="B87" s="1208"/>
      <c r="C87" s="1213"/>
      <c r="D87" s="1214"/>
      <c r="E87" s="1270" t="s">
        <v>222</v>
      </c>
      <c r="F87" s="1271"/>
      <c r="G87" s="1271"/>
      <c r="H87" s="1272"/>
      <c r="I87" s="631"/>
      <c r="J87" s="170"/>
      <c r="K87" s="170"/>
      <c r="L87" s="170"/>
      <c r="M87" s="170"/>
      <c r="N87" s="170"/>
      <c r="O87" s="170"/>
      <c r="P87" s="170"/>
      <c r="Q87" s="632"/>
      <c r="R87" s="172"/>
      <c r="S87" s="172"/>
      <c r="T87" s="170"/>
      <c r="U87" s="170"/>
      <c r="V87" s="170"/>
      <c r="W87" s="633"/>
      <c r="X87" s="634"/>
      <c r="Y87" s="634"/>
      <c r="Z87" s="635"/>
      <c r="AA87" s="636"/>
      <c r="AB87" s="1273">
        <f>SUM(AB85:AC85)</f>
        <v>0</v>
      </c>
      <c r="AC87" s="1273"/>
      <c r="AD87" s="637" t="s">
        <v>235</v>
      </c>
      <c r="AE87" s="170"/>
      <c r="AF87" s="170"/>
      <c r="AG87" s="170"/>
      <c r="AH87" s="1267">
        <f>SUM(AH84:AK85)</f>
        <v>0</v>
      </c>
      <c r="AI87" s="1268"/>
      <c r="AJ87" s="1268"/>
      <c r="AK87" s="1269"/>
      <c r="AL87" s="1238"/>
      <c r="AM87" s="1239"/>
      <c r="AN87" s="1240"/>
      <c r="AO87" s="1241"/>
      <c r="AP87" s="1244"/>
      <c r="AQ87" s="1245"/>
      <c r="AR87" s="1248"/>
      <c r="AS87" s="1249"/>
      <c r="AT87" s="1249"/>
      <c r="AU87" s="1244"/>
      <c r="AV87" s="1296"/>
      <c r="AW87" s="90"/>
      <c r="AX87" s="90"/>
    </row>
    <row r="88" spans="2:50" ht="13.5" customHeight="1">
      <c r="B88" s="1208"/>
      <c r="C88" s="1209" t="s">
        <v>234</v>
      </c>
      <c r="D88" s="1210"/>
      <c r="E88" s="1274" t="s">
        <v>233</v>
      </c>
      <c r="F88" s="1216"/>
      <c r="G88" s="1216"/>
      <c r="H88" s="1217"/>
      <c r="I88" s="614" t="s">
        <v>232</v>
      </c>
      <c r="J88" s="173"/>
      <c r="K88" s="173"/>
      <c r="L88" s="173"/>
      <c r="M88" s="173"/>
      <c r="N88" s="173"/>
      <c r="O88" s="173"/>
      <c r="P88" s="173"/>
      <c r="Q88" s="615"/>
      <c r="R88" s="354" t="s">
        <v>614</v>
      </c>
      <c r="S88" s="1275">
        <f>IF('様式11-5'!Y$1="LPG",0,IF(T$24&lt;50,料金単価!$C$7,(IF(T$24&lt;100,料金単価!$C$8,IF($T$24&lt;250,料金単価!$C$9,IF($T$24&lt;500,料金単価!$C$10,IF($T$24&lt;800,料金単価!$C$11,料金単価!$C$12)))))))</f>
        <v>1210</v>
      </c>
      <c r="T88" s="1275"/>
      <c r="U88" s="173" t="s">
        <v>231</v>
      </c>
      <c r="V88" s="388"/>
      <c r="W88" s="174"/>
      <c r="X88" s="174"/>
      <c r="Y88" s="174"/>
      <c r="Z88" s="174"/>
      <c r="AA88" s="174"/>
      <c r="AB88" s="173">
        <v>1</v>
      </c>
      <c r="AC88" s="387" t="s">
        <v>229</v>
      </c>
      <c r="AD88" s="173"/>
      <c r="AE88" s="173"/>
      <c r="AF88" s="173"/>
      <c r="AG88" s="173"/>
      <c r="AH88" s="1223">
        <f>S88*AB88</f>
        <v>1210</v>
      </c>
      <c r="AI88" s="1224"/>
      <c r="AJ88" s="1224"/>
      <c r="AK88" s="1225"/>
      <c r="AL88" s="1297" t="s">
        <v>233</v>
      </c>
      <c r="AM88" s="1229"/>
      <c r="AN88" s="1232">
        <f>AN56</f>
        <v>0</v>
      </c>
      <c r="AO88" s="1233"/>
      <c r="AP88" s="1242" t="s">
        <v>645</v>
      </c>
      <c r="AQ88" s="1243"/>
      <c r="AR88" s="1246">
        <f>AN88*X90/1000</f>
        <v>0</v>
      </c>
      <c r="AS88" s="1247"/>
      <c r="AT88" s="1247"/>
      <c r="AU88" s="1250" t="s">
        <v>220</v>
      </c>
      <c r="AV88" s="1251"/>
      <c r="AW88" s="90"/>
      <c r="AX88" s="90"/>
    </row>
    <row r="89" spans="2:50" ht="13.5" customHeight="1">
      <c r="B89" s="1208"/>
      <c r="C89" s="1211"/>
      <c r="D89" s="1212"/>
      <c r="E89" s="1218"/>
      <c r="F89" s="1219"/>
      <c r="G89" s="1219"/>
      <c r="H89" s="1220"/>
      <c r="I89" s="638" t="s">
        <v>225</v>
      </c>
      <c r="J89" s="168"/>
      <c r="K89" s="168"/>
      <c r="L89" s="168"/>
      <c r="M89" s="168"/>
      <c r="N89" s="168"/>
      <c r="O89" s="168"/>
      <c r="P89" s="168" t="s">
        <v>228</v>
      </c>
      <c r="Q89" s="639"/>
      <c r="R89" s="179" t="s">
        <v>614</v>
      </c>
      <c r="S89" s="1261">
        <f>IF(P89="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89" s="1261"/>
      <c r="U89" s="168" t="s">
        <v>226</v>
      </c>
      <c r="V89" s="640" t="s">
        <v>646</v>
      </c>
      <c r="W89" s="641">
        <f>W78</f>
        <v>-37.96</v>
      </c>
      <c r="X89" s="642" t="s">
        <v>618</v>
      </c>
      <c r="Y89" s="623" t="s">
        <v>647</v>
      </c>
      <c r="Z89" s="1295">
        <f>IF('様式11-5'!Y$1="LPG",0,T$24)</f>
        <v>0</v>
      </c>
      <c r="AA89" s="1295"/>
      <c r="AB89" s="168" t="s">
        <v>648</v>
      </c>
      <c r="AC89" s="168"/>
      <c r="AD89" s="168"/>
      <c r="AE89" s="168"/>
      <c r="AF89" s="168"/>
      <c r="AG89" s="168"/>
      <c r="AH89" s="1263">
        <f>(S89+W89)*Z89</f>
        <v>0</v>
      </c>
      <c r="AI89" s="1264"/>
      <c r="AJ89" s="1264"/>
      <c r="AK89" s="1265"/>
      <c r="AL89" s="1228"/>
      <c r="AM89" s="1229"/>
      <c r="AN89" s="1232"/>
      <c r="AO89" s="1233"/>
      <c r="AP89" s="1242"/>
      <c r="AQ89" s="1243"/>
      <c r="AR89" s="1246"/>
      <c r="AS89" s="1247"/>
      <c r="AT89" s="1247"/>
      <c r="AU89" s="1250"/>
      <c r="AV89" s="1251"/>
      <c r="AW89" s="90"/>
      <c r="AX89" s="90"/>
    </row>
    <row r="90" spans="2:50" ht="13.5" customHeight="1">
      <c r="B90" s="1208"/>
      <c r="C90" s="1211"/>
      <c r="D90" s="1212"/>
      <c r="E90" s="1270" t="s">
        <v>222</v>
      </c>
      <c r="F90" s="1271"/>
      <c r="G90" s="1271"/>
      <c r="H90" s="1272"/>
      <c r="I90" s="631"/>
      <c r="J90" s="170"/>
      <c r="K90" s="170"/>
      <c r="L90" s="170"/>
      <c r="M90" s="170"/>
      <c r="N90" s="170"/>
      <c r="O90" s="170"/>
      <c r="P90" s="170"/>
      <c r="Q90" s="632"/>
      <c r="R90" s="172"/>
      <c r="S90" s="172"/>
      <c r="T90" s="170"/>
      <c r="U90" s="170"/>
      <c r="V90" s="170"/>
      <c r="W90" s="633"/>
      <c r="X90" s="634"/>
      <c r="Y90" s="634"/>
      <c r="Z90" s="1266">
        <f>SUM(Z89:Z89)</f>
        <v>0</v>
      </c>
      <c r="AA90" s="1266"/>
      <c r="AB90" s="635" t="s">
        <v>221</v>
      </c>
      <c r="AC90" s="635"/>
      <c r="AD90" s="170"/>
      <c r="AE90" s="170"/>
      <c r="AF90" s="170"/>
      <c r="AG90" s="170"/>
      <c r="AH90" s="1267">
        <f>SUM(AH88:AK89)</f>
        <v>1210</v>
      </c>
      <c r="AI90" s="1268"/>
      <c r="AJ90" s="1268"/>
      <c r="AK90" s="1269"/>
      <c r="AL90" s="1238"/>
      <c r="AM90" s="1239"/>
      <c r="AN90" s="1240"/>
      <c r="AO90" s="1241"/>
      <c r="AP90" s="1244"/>
      <c r="AQ90" s="1245"/>
      <c r="AR90" s="1248"/>
      <c r="AS90" s="1249"/>
      <c r="AT90" s="1249"/>
      <c r="AU90" s="1252"/>
      <c r="AV90" s="1253"/>
      <c r="AW90" s="90"/>
      <c r="AX90" s="90"/>
    </row>
    <row r="91" spans="2:50" ht="13.5" customHeight="1">
      <c r="B91" s="1208"/>
      <c r="C91" s="1211"/>
      <c r="D91" s="1212"/>
      <c r="E91" s="1274" t="s">
        <v>649</v>
      </c>
      <c r="F91" s="1216"/>
      <c r="G91" s="1216"/>
      <c r="H91" s="1217"/>
      <c r="I91" s="614" t="s">
        <v>232</v>
      </c>
      <c r="J91" s="173"/>
      <c r="K91" s="173"/>
      <c r="L91" s="173"/>
      <c r="M91" s="173"/>
      <c r="N91" s="173"/>
      <c r="O91" s="173"/>
      <c r="P91" s="173"/>
      <c r="Q91" s="615"/>
      <c r="R91" s="1224">
        <f>$R$36</f>
        <v>0</v>
      </c>
      <c r="S91" s="1224"/>
      <c r="T91" s="173" t="s">
        <v>231</v>
      </c>
      <c r="U91" s="173"/>
      <c r="V91" s="174"/>
      <c r="W91" s="174"/>
      <c r="X91" s="174"/>
      <c r="Y91" s="174"/>
      <c r="Z91" s="174"/>
      <c r="AA91" s="174"/>
      <c r="AB91" s="173">
        <v>1</v>
      </c>
      <c r="AC91" s="387" t="s">
        <v>229</v>
      </c>
      <c r="AD91" s="173"/>
      <c r="AE91" s="173"/>
      <c r="AF91" s="173"/>
      <c r="AG91" s="173"/>
      <c r="AH91" s="1223">
        <f>R91*AB91</f>
        <v>0</v>
      </c>
      <c r="AI91" s="1224"/>
      <c r="AJ91" s="1224"/>
      <c r="AK91" s="1225"/>
      <c r="AL91" s="1228" t="s">
        <v>649</v>
      </c>
      <c r="AM91" s="1229"/>
      <c r="AN91" s="1232">
        <f>AN59</f>
        <v>0</v>
      </c>
      <c r="AO91" s="1233"/>
      <c r="AP91" s="1242" t="s">
        <v>645</v>
      </c>
      <c r="AQ91" s="1243"/>
      <c r="AR91" s="1246">
        <f>AN91*X93/1000</f>
        <v>0</v>
      </c>
      <c r="AS91" s="1247"/>
      <c r="AT91" s="1247"/>
      <c r="AU91" s="1250" t="s">
        <v>220</v>
      </c>
      <c r="AV91" s="1251"/>
      <c r="AW91" s="90"/>
      <c r="AX91" s="90"/>
    </row>
    <row r="92" spans="2:50" ht="13.5" customHeight="1">
      <c r="B92" s="1208"/>
      <c r="C92" s="1211"/>
      <c r="D92" s="1212"/>
      <c r="E92" s="1218"/>
      <c r="F92" s="1219"/>
      <c r="G92" s="1219"/>
      <c r="H92" s="1220"/>
      <c r="I92" s="638" t="s">
        <v>225</v>
      </c>
      <c r="J92" s="168"/>
      <c r="K92" s="168"/>
      <c r="L92" s="168"/>
      <c r="M92" s="168"/>
      <c r="N92" s="168"/>
      <c r="O92" s="168"/>
      <c r="P92" s="168"/>
      <c r="Q92" s="639"/>
      <c r="R92" s="1290">
        <f>$R$37</f>
        <v>296</v>
      </c>
      <c r="S92" s="1291"/>
      <c r="T92" s="168" t="s">
        <v>226</v>
      </c>
      <c r="U92" s="168"/>
      <c r="V92" s="168"/>
      <c r="W92" s="168"/>
      <c r="X92" s="1292">
        <f>IF('様式11-5'!Y$1="LPG",P$24,0)</f>
        <v>0</v>
      </c>
      <c r="Y92" s="1293"/>
      <c r="Z92" s="168" t="s">
        <v>648</v>
      </c>
      <c r="AA92" s="168"/>
      <c r="AB92" s="168"/>
      <c r="AC92" s="169"/>
      <c r="AD92" s="168"/>
      <c r="AE92" s="168"/>
      <c r="AF92" s="168"/>
      <c r="AG92" s="168"/>
      <c r="AH92" s="1263">
        <f>R92*X92</f>
        <v>0</v>
      </c>
      <c r="AI92" s="1264"/>
      <c r="AJ92" s="1264"/>
      <c r="AK92" s="1265"/>
      <c r="AL92" s="1228"/>
      <c r="AM92" s="1229"/>
      <c r="AN92" s="1232"/>
      <c r="AO92" s="1233"/>
      <c r="AP92" s="1242"/>
      <c r="AQ92" s="1243"/>
      <c r="AR92" s="1246"/>
      <c r="AS92" s="1247"/>
      <c r="AT92" s="1247"/>
      <c r="AU92" s="1250"/>
      <c r="AV92" s="1251"/>
      <c r="AW92" s="90"/>
      <c r="AX92" s="90"/>
    </row>
    <row r="93" spans="2:50" ht="13.5" customHeight="1" thickBot="1">
      <c r="B93" s="1208"/>
      <c r="C93" s="1213"/>
      <c r="D93" s="1214"/>
      <c r="E93" s="1270" t="s">
        <v>222</v>
      </c>
      <c r="F93" s="1271"/>
      <c r="G93" s="1271"/>
      <c r="H93" s="1272"/>
      <c r="I93" s="631"/>
      <c r="J93" s="170"/>
      <c r="K93" s="170"/>
      <c r="L93" s="170"/>
      <c r="M93" s="170"/>
      <c r="N93" s="170"/>
      <c r="O93" s="170"/>
      <c r="P93" s="170"/>
      <c r="Q93" s="632"/>
      <c r="R93" s="172"/>
      <c r="S93" s="172"/>
      <c r="T93" s="170"/>
      <c r="U93" s="170"/>
      <c r="V93" s="170"/>
      <c r="W93" s="633"/>
      <c r="X93" s="1294">
        <f>SUM(X92:Y92)</f>
        <v>0</v>
      </c>
      <c r="Y93" s="1294"/>
      <c r="Z93" s="170" t="s">
        <v>221</v>
      </c>
      <c r="AA93" s="170"/>
      <c r="AB93" s="170"/>
      <c r="AC93" s="171"/>
      <c r="AD93" s="170"/>
      <c r="AE93" s="170"/>
      <c r="AF93" s="170"/>
      <c r="AG93" s="170"/>
      <c r="AH93" s="1267">
        <f>SUM(AH91:AK92)</f>
        <v>0</v>
      </c>
      <c r="AI93" s="1268"/>
      <c r="AJ93" s="1268"/>
      <c r="AK93" s="1269"/>
      <c r="AL93" s="1238"/>
      <c r="AM93" s="1239"/>
      <c r="AN93" s="1240"/>
      <c r="AO93" s="1241"/>
      <c r="AP93" s="1244"/>
      <c r="AQ93" s="1245"/>
      <c r="AR93" s="1248"/>
      <c r="AS93" s="1249"/>
      <c r="AT93" s="1249"/>
      <c r="AU93" s="1252"/>
      <c r="AV93" s="1253"/>
      <c r="AW93" s="90"/>
      <c r="AX93" s="90"/>
    </row>
    <row r="94" spans="2:50" ht="13.5" customHeight="1">
      <c r="B94" s="1234" t="s">
        <v>259</v>
      </c>
      <c r="C94" s="981"/>
      <c r="D94" s="981"/>
      <c r="E94" s="980" t="s">
        <v>173</v>
      </c>
      <c r="F94" s="981"/>
      <c r="G94" s="981"/>
      <c r="H94" s="982"/>
      <c r="I94" s="980" t="s">
        <v>258</v>
      </c>
      <c r="J94" s="981"/>
      <c r="K94" s="981"/>
      <c r="L94" s="981"/>
      <c r="M94" s="981"/>
      <c r="N94" s="981"/>
      <c r="O94" s="981"/>
      <c r="P94" s="981"/>
      <c r="Q94" s="982"/>
      <c r="R94" s="980" t="s">
        <v>257</v>
      </c>
      <c r="S94" s="981"/>
      <c r="T94" s="981"/>
      <c r="U94" s="981"/>
      <c r="V94" s="981"/>
      <c r="W94" s="981"/>
      <c r="X94" s="981"/>
      <c r="Y94" s="981"/>
      <c r="Z94" s="981"/>
      <c r="AA94" s="981"/>
      <c r="AB94" s="981"/>
      <c r="AC94" s="981"/>
      <c r="AD94" s="981"/>
      <c r="AE94" s="981"/>
      <c r="AF94" s="981"/>
      <c r="AG94" s="982"/>
      <c r="AH94" s="980" t="s">
        <v>256</v>
      </c>
      <c r="AI94" s="981"/>
      <c r="AJ94" s="981"/>
      <c r="AK94" s="1235"/>
      <c r="AL94" s="1236" t="s">
        <v>173</v>
      </c>
      <c r="AM94" s="1237"/>
      <c r="AN94" s="1010" t="s">
        <v>255</v>
      </c>
      <c r="AO94" s="1011"/>
      <c r="AP94" s="1011"/>
      <c r="AQ94" s="1206"/>
      <c r="AR94" s="1010" t="s">
        <v>254</v>
      </c>
      <c r="AS94" s="1011"/>
      <c r="AT94" s="1011"/>
      <c r="AU94" s="1011"/>
      <c r="AV94" s="1012"/>
      <c r="AW94" s="90"/>
      <c r="AX94" s="90"/>
    </row>
    <row r="95" spans="2:50" ht="13.5" customHeight="1">
      <c r="B95" s="1207" t="s">
        <v>487</v>
      </c>
      <c r="C95" s="1209" t="s">
        <v>253</v>
      </c>
      <c r="D95" s="1210"/>
      <c r="E95" s="1215" t="s">
        <v>252</v>
      </c>
      <c r="F95" s="1216"/>
      <c r="G95" s="1216"/>
      <c r="H95" s="1217"/>
      <c r="I95" s="614" t="s">
        <v>232</v>
      </c>
      <c r="J95" s="173"/>
      <c r="K95" s="173"/>
      <c r="L95" s="173"/>
      <c r="M95" s="173"/>
      <c r="N95" s="173"/>
      <c r="O95" s="173"/>
      <c r="P95" s="173"/>
      <c r="Q95" s="615"/>
      <c r="R95" s="1221">
        <f>IF($AJ$16+$AJ$18+$AJ$20+$AJ$22=0,0,1644.76)</f>
        <v>0</v>
      </c>
      <c r="S95" s="1221"/>
      <c r="T95" s="173" t="s">
        <v>250</v>
      </c>
      <c r="U95" s="173"/>
      <c r="V95" s="173"/>
      <c r="W95" s="1222">
        <f>$W$29</f>
        <v>0</v>
      </c>
      <c r="X95" s="1222"/>
      <c r="Y95" s="173" t="s">
        <v>633</v>
      </c>
      <c r="Z95" s="173"/>
      <c r="AA95" s="173">
        <v>1</v>
      </c>
      <c r="AB95" s="173" t="s">
        <v>248</v>
      </c>
      <c r="AC95" s="173"/>
      <c r="AD95" s="181">
        <v>0.85</v>
      </c>
      <c r="AE95" s="173" t="s">
        <v>247</v>
      </c>
      <c r="AF95" s="173"/>
      <c r="AG95" s="173"/>
      <c r="AH95" s="1223">
        <f>R95*W95*AA95*AD95</f>
        <v>0</v>
      </c>
      <c r="AI95" s="1224"/>
      <c r="AJ95" s="1224"/>
      <c r="AK95" s="1225"/>
      <c r="AL95" s="1226" t="s">
        <v>166</v>
      </c>
      <c r="AM95" s="1227"/>
      <c r="AN95" s="1230">
        <f>AN29</f>
        <v>0.43099999999999999</v>
      </c>
      <c r="AO95" s="1231"/>
      <c r="AP95" s="1255" t="s">
        <v>655</v>
      </c>
      <c r="AQ95" s="1256"/>
      <c r="AR95" s="1257">
        <f>AN95*AB98/1000</f>
        <v>0</v>
      </c>
      <c r="AS95" s="1258"/>
      <c r="AT95" s="1258"/>
      <c r="AU95" s="1255" t="s">
        <v>220</v>
      </c>
      <c r="AV95" s="1276"/>
      <c r="AW95" s="90"/>
      <c r="AX95" s="90"/>
    </row>
    <row r="96" spans="2:50" ht="13.5" customHeight="1">
      <c r="B96" s="1208"/>
      <c r="C96" s="1211"/>
      <c r="D96" s="1212"/>
      <c r="E96" s="1218"/>
      <c r="F96" s="1219"/>
      <c r="G96" s="1219"/>
      <c r="H96" s="1220"/>
      <c r="I96" s="1278" t="s">
        <v>225</v>
      </c>
      <c r="J96" s="1229"/>
      <c r="K96" s="1279"/>
      <c r="L96" s="1280" t="s">
        <v>658</v>
      </c>
      <c r="M96" s="1229"/>
      <c r="N96" s="1229"/>
      <c r="O96" s="1279"/>
      <c r="P96" s="1281" t="s">
        <v>657</v>
      </c>
      <c r="Q96" s="1282"/>
      <c r="R96" s="179" t="s">
        <v>635</v>
      </c>
      <c r="S96" s="178">
        <f>IF(P96="夏季",17.25,16.16)</f>
        <v>16.16</v>
      </c>
      <c r="T96" s="616" t="s">
        <v>637</v>
      </c>
      <c r="U96" s="617">
        <f>$U$30</f>
        <v>-5.0199999999999996</v>
      </c>
      <c r="V96" s="616" t="s">
        <v>652</v>
      </c>
      <c r="W96" s="618">
        <f>$W$30</f>
        <v>3.36</v>
      </c>
      <c r="X96" s="619" t="s">
        <v>625</v>
      </c>
      <c r="Y96" s="169" t="s">
        <v>239</v>
      </c>
      <c r="Z96" s="619"/>
      <c r="AA96" s="177"/>
      <c r="AB96" s="1283">
        <f>V$17+V$19+V$23+V21</f>
        <v>0</v>
      </c>
      <c r="AC96" s="1283"/>
      <c r="AD96" s="169" t="s">
        <v>638</v>
      </c>
      <c r="AE96" s="169"/>
      <c r="AF96" s="169"/>
      <c r="AG96" s="620"/>
      <c r="AH96" s="1284">
        <f>(S96+U96+W96)*AB96</f>
        <v>0</v>
      </c>
      <c r="AI96" s="1285"/>
      <c r="AJ96" s="1285"/>
      <c r="AK96" s="1286"/>
      <c r="AL96" s="1228"/>
      <c r="AM96" s="1229"/>
      <c r="AN96" s="1232"/>
      <c r="AO96" s="1233"/>
      <c r="AP96" s="1242"/>
      <c r="AQ96" s="1243"/>
      <c r="AR96" s="1246"/>
      <c r="AS96" s="1247"/>
      <c r="AT96" s="1247"/>
      <c r="AU96" s="1242"/>
      <c r="AV96" s="1277"/>
      <c r="AW96" s="90"/>
      <c r="AX96" s="90"/>
    </row>
    <row r="97" spans="2:50" ht="13.5" customHeight="1">
      <c r="B97" s="1208"/>
      <c r="C97" s="1211"/>
      <c r="D97" s="1212"/>
      <c r="E97" s="1218"/>
      <c r="F97" s="1219"/>
      <c r="G97" s="1219"/>
      <c r="H97" s="1220"/>
      <c r="I97" s="621"/>
      <c r="J97" s="622"/>
      <c r="K97" s="622"/>
      <c r="L97" s="623"/>
      <c r="M97" s="623"/>
      <c r="N97" s="623"/>
      <c r="O97" s="623"/>
      <c r="P97" s="623"/>
      <c r="Q97" s="624"/>
      <c r="R97" s="176"/>
      <c r="S97" s="625" t="s">
        <v>238</v>
      </c>
      <c r="T97" s="626"/>
      <c r="U97" s="627" t="s">
        <v>237</v>
      </c>
      <c r="V97" s="626"/>
      <c r="W97" s="628" t="s">
        <v>236</v>
      </c>
      <c r="X97" s="629"/>
      <c r="Y97" s="175"/>
      <c r="Z97" s="629"/>
      <c r="AA97" s="371"/>
      <c r="AB97" s="386"/>
      <c r="AC97" s="386"/>
      <c r="AD97" s="175"/>
      <c r="AE97" s="175"/>
      <c r="AF97" s="175"/>
      <c r="AG97" s="630"/>
      <c r="AH97" s="1287"/>
      <c r="AI97" s="1288"/>
      <c r="AJ97" s="1288"/>
      <c r="AK97" s="1289"/>
      <c r="AL97" s="1228"/>
      <c r="AM97" s="1229"/>
      <c r="AN97" s="1232"/>
      <c r="AO97" s="1233"/>
      <c r="AP97" s="1242"/>
      <c r="AQ97" s="1243"/>
      <c r="AR97" s="1246"/>
      <c r="AS97" s="1247"/>
      <c r="AT97" s="1247"/>
      <c r="AU97" s="1242"/>
      <c r="AV97" s="1277"/>
      <c r="AW97" s="90"/>
      <c r="AX97" s="90"/>
    </row>
    <row r="98" spans="2:50" ht="13.5" customHeight="1">
      <c r="B98" s="1208"/>
      <c r="C98" s="1213"/>
      <c r="D98" s="1214"/>
      <c r="E98" s="1270" t="s">
        <v>222</v>
      </c>
      <c r="F98" s="1271"/>
      <c r="G98" s="1271"/>
      <c r="H98" s="1272"/>
      <c r="I98" s="631"/>
      <c r="J98" s="170"/>
      <c r="K98" s="170"/>
      <c r="L98" s="170"/>
      <c r="M98" s="170"/>
      <c r="N98" s="170"/>
      <c r="O98" s="170"/>
      <c r="P98" s="170"/>
      <c r="Q98" s="632"/>
      <c r="R98" s="172"/>
      <c r="S98" s="172"/>
      <c r="T98" s="170"/>
      <c r="U98" s="170"/>
      <c r="V98" s="170"/>
      <c r="W98" s="633"/>
      <c r="X98" s="634"/>
      <c r="Y98" s="634"/>
      <c r="Z98" s="635"/>
      <c r="AA98" s="636"/>
      <c r="AB98" s="1273">
        <f>SUM(AB96:AC96)</f>
        <v>0</v>
      </c>
      <c r="AC98" s="1273"/>
      <c r="AD98" s="637" t="s">
        <v>235</v>
      </c>
      <c r="AE98" s="170"/>
      <c r="AF98" s="170"/>
      <c r="AG98" s="170"/>
      <c r="AH98" s="1267">
        <f>SUM(AH95:AK96)</f>
        <v>0</v>
      </c>
      <c r="AI98" s="1268"/>
      <c r="AJ98" s="1268"/>
      <c r="AK98" s="1269"/>
      <c r="AL98" s="1228"/>
      <c r="AM98" s="1229"/>
      <c r="AN98" s="1232"/>
      <c r="AO98" s="1233"/>
      <c r="AP98" s="1242"/>
      <c r="AQ98" s="1243"/>
      <c r="AR98" s="1246"/>
      <c r="AS98" s="1247"/>
      <c r="AT98" s="1247"/>
      <c r="AU98" s="1242"/>
      <c r="AV98" s="1277"/>
      <c r="AW98" s="90"/>
      <c r="AX98" s="90"/>
    </row>
    <row r="99" spans="2:50" ht="13.5" customHeight="1">
      <c r="B99" s="1208"/>
      <c r="C99" s="1209" t="s">
        <v>234</v>
      </c>
      <c r="D99" s="1210"/>
      <c r="E99" s="1274" t="s">
        <v>233</v>
      </c>
      <c r="F99" s="1216"/>
      <c r="G99" s="1216"/>
      <c r="H99" s="1217"/>
      <c r="I99" s="614" t="s">
        <v>232</v>
      </c>
      <c r="J99" s="173"/>
      <c r="K99" s="173"/>
      <c r="L99" s="173"/>
      <c r="M99" s="173"/>
      <c r="N99" s="173"/>
      <c r="O99" s="173"/>
      <c r="P99" s="173"/>
      <c r="Q99" s="615"/>
      <c r="R99" s="354" t="s">
        <v>614</v>
      </c>
      <c r="S99" s="1275">
        <f>IF('様式11-5'!Y$1="LPG",0,IF(V$25&lt;50,料金単価!$C$7,(IF(V$25&lt;100,料金単価!$C$8,IF($V$25&lt;250,料金単価!$C$9,IF($V$25&lt;500,料金単価!$C$10,IF($V$25&lt;800,料金単価!$C$11,料金単価!$C$12)))))))</f>
        <v>1210</v>
      </c>
      <c r="T99" s="1275"/>
      <c r="U99" s="173" t="s">
        <v>231</v>
      </c>
      <c r="V99" s="388"/>
      <c r="W99" s="174"/>
      <c r="X99" s="174"/>
      <c r="Y99" s="174"/>
      <c r="Z99" s="174"/>
      <c r="AA99" s="174"/>
      <c r="AB99" s="173">
        <v>1</v>
      </c>
      <c r="AC99" s="387" t="s">
        <v>229</v>
      </c>
      <c r="AD99" s="173"/>
      <c r="AE99" s="173"/>
      <c r="AF99" s="173"/>
      <c r="AG99" s="173"/>
      <c r="AH99" s="1223">
        <f>S99*AB99</f>
        <v>1210</v>
      </c>
      <c r="AI99" s="1224"/>
      <c r="AJ99" s="1224"/>
      <c r="AK99" s="1225"/>
      <c r="AL99" s="1254" t="s">
        <v>233</v>
      </c>
      <c r="AM99" s="1227"/>
      <c r="AN99" s="1230">
        <f>AN33</f>
        <v>2.29</v>
      </c>
      <c r="AO99" s="1231"/>
      <c r="AP99" s="1255" t="s">
        <v>645</v>
      </c>
      <c r="AQ99" s="1256"/>
      <c r="AR99" s="1257">
        <f>AN99*X101/1000</f>
        <v>0</v>
      </c>
      <c r="AS99" s="1258"/>
      <c r="AT99" s="1258"/>
      <c r="AU99" s="1259" t="s">
        <v>220</v>
      </c>
      <c r="AV99" s="1260"/>
      <c r="AW99" s="90"/>
      <c r="AX99" s="90"/>
    </row>
    <row r="100" spans="2:50" ht="13.5" customHeight="1">
      <c r="B100" s="1208"/>
      <c r="C100" s="1211"/>
      <c r="D100" s="1212"/>
      <c r="E100" s="1218"/>
      <c r="F100" s="1219"/>
      <c r="G100" s="1219"/>
      <c r="H100" s="1220"/>
      <c r="I100" s="638" t="s">
        <v>225</v>
      </c>
      <c r="J100" s="168"/>
      <c r="K100" s="168"/>
      <c r="L100" s="168"/>
      <c r="M100" s="168"/>
      <c r="N100" s="168"/>
      <c r="O100" s="168"/>
      <c r="P100" s="168" t="s">
        <v>482</v>
      </c>
      <c r="Q100" s="639"/>
      <c r="R100" s="179" t="s">
        <v>614</v>
      </c>
      <c r="S100" s="1261">
        <f>IF(P100="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157.34</v>
      </c>
      <c r="T100" s="1261"/>
      <c r="U100" s="168" t="s">
        <v>226</v>
      </c>
      <c r="V100" s="640" t="s">
        <v>646</v>
      </c>
      <c r="W100" s="641">
        <f>W89</f>
        <v>-37.96</v>
      </c>
      <c r="X100" s="642" t="s">
        <v>660</v>
      </c>
      <c r="Y100" s="623" t="s">
        <v>661</v>
      </c>
      <c r="Z100" s="1295">
        <f>IF('様式11-5'!Y$1="LPG",0,V$25)</f>
        <v>0</v>
      </c>
      <c r="AA100" s="1295"/>
      <c r="AB100" s="168" t="s">
        <v>629</v>
      </c>
      <c r="AC100" s="168"/>
      <c r="AD100" s="168"/>
      <c r="AE100" s="168"/>
      <c r="AF100" s="168"/>
      <c r="AG100" s="168"/>
      <c r="AH100" s="1263">
        <f>(S100+W100)*Z100</f>
        <v>0</v>
      </c>
      <c r="AI100" s="1264"/>
      <c r="AJ100" s="1264"/>
      <c r="AK100" s="1265"/>
      <c r="AL100" s="1228"/>
      <c r="AM100" s="1229"/>
      <c r="AN100" s="1232"/>
      <c r="AO100" s="1233"/>
      <c r="AP100" s="1242"/>
      <c r="AQ100" s="1243"/>
      <c r="AR100" s="1246"/>
      <c r="AS100" s="1247"/>
      <c r="AT100" s="1247"/>
      <c r="AU100" s="1250"/>
      <c r="AV100" s="1251"/>
      <c r="AW100" s="90"/>
      <c r="AX100" s="90"/>
    </row>
    <row r="101" spans="2:50" ht="13.5" customHeight="1">
      <c r="B101" s="1208"/>
      <c r="C101" s="1211"/>
      <c r="D101" s="1212"/>
      <c r="E101" s="1270" t="s">
        <v>222</v>
      </c>
      <c r="F101" s="1271"/>
      <c r="G101" s="1271"/>
      <c r="H101" s="1272"/>
      <c r="I101" s="631"/>
      <c r="J101" s="170"/>
      <c r="K101" s="170"/>
      <c r="L101" s="170"/>
      <c r="M101" s="170"/>
      <c r="N101" s="170"/>
      <c r="O101" s="170"/>
      <c r="P101" s="170"/>
      <c r="Q101" s="632"/>
      <c r="R101" s="172"/>
      <c r="S101" s="172"/>
      <c r="T101" s="170"/>
      <c r="U101" s="170"/>
      <c r="V101" s="170"/>
      <c r="W101" s="633"/>
      <c r="X101" s="634"/>
      <c r="Y101" s="634"/>
      <c r="Z101" s="1266">
        <f>SUM(Z100:Z100)</f>
        <v>0</v>
      </c>
      <c r="AA101" s="1266"/>
      <c r="AB101" s="635" t="s">
        <v>221</v>
      </c>
      <c r="AC101" s="635"/>
      <c r="AD101" s="170"/>
      <c r="AE101" s="170"/>
      <c r="AF101" s="170"/>
      <c r="AG101" s="170"/>
      <c r="AH101" s="1267">
        <f>SUM(AH99:AK100)</f>
        <v>1210</v>
      </c>
      <c r="AI101" s="1268"/>
      <c r="AJ101" s="1268"/>
      <c r="AK101" s="1269"/>
      <c r="AL101" s="1238"/>
      <c r="AM101" s="1239"/>
      <c r="AN101" s="1240"/>
      <c r="AO101" s="1241"/>
      <c r="AP101" s="1244"/>
      <c r="AQ101" s="1245"/>
      <c r="AR101" s="1248"/>
      <c r="AS101" s="1249"/>
      <c r="AT101" s="1249"/>
      <c r="AU101" s="1252"/>
      <c r="AV101" s="1253"/>
      <c r="AW101" s="90"/>
      <c r="AX101" s="90"/>
    </row>
    <row r="102" spans="2:50" ht="13.5" customHeight="1">
      <c r="B102" s="1208"/>
      <c r="C102" s="1211"/>
      <c r="D102" s="1212"/>
      <c r="E102" s="1274" t="s">
        <v>649</v>
      </c>
      <c r="F102" s="1216"/>
      <c r="G102" s="1216"/>
      <c r="H102" s="1217"/>
      <c r="I102" s="614" t="s">
        <v>232</v>
      </c>
      <c r="J102" s="173"/>
      <c r="K102" s="173"/>
      <c r="L102" s="173"/>
      <c r="M102" s="173"/>
      <c r="N102" s="173"/>
      <c r="O102" s="173"/>
      <c r="P102" s="173"/>
      <c r="Q102" s="615"/>
      <c r="R102" s="1224">
        <f>$R$36</f>
        <v>0</v>
      </c>
      <c r="S102" s="1224"/>
      <c r="T102" s="173" t="s">
        <v>231</v>
      </c>
      <c r="U102" s="173"/>
      <c r="V102" s="174"/>
      <c r="W102" s="174"/>
      <c r="X102" s="174"/>
      <c r="Y102" s="174"/>
      <c r="Z102" s="174"/>
      <c r="AA102" s="174"/>
      <c r="AB102" s="173">
        <v>1</v>
      </c>
      <c r="AC102" s="387" t="s">
        <v>229</v>
      </c>
      <c r="AD102" s="173"/>
      <c r="AE102" s="173"/>
      <c r="AF102" s="173"/>
      <c r="AG102" s="173"/>
      <c r="AH102" s="1223">
        <f>R102*AB102</f>
        <v>0</v>
      </c>
      <c r="AI102" s="1224"/>
      <c r="AJ102" s="1224"/>
      <c r="AK102" s="1225"/>
      <c r="AL102" s="1228" t="s">
        <v>649</v>
      </c>
      <c r="AM102" s="1229"/>
      <c r="AN102" s="1232">
        <f>AN36</f>
        <v>6</v>
      </c>
      <c r="AO102" s="1233"/>
      <c r="AP102" s="1242" t="s">
        <v>642</v>
      </c>
      <c r="AQ102" s="1243"/>
      <c r="AR102" s="1246">
        <f>AN102*X104/1000</f>
        <v>0</v>
      </c>
      <c r="AS102" s="1247"/>
      <c r="AT102" s="1247"/>
      <c r="AU102" s="1250" t="s">
        <v>220</v>
      </c>
      <c r="AV102" s="1251"/>
      <c r="AW102" s="90"/>
      <c r="AX102" s="90"/>
    </row>
    <row r="103" spans="2:50" ht="13.5" customHeight="1">
      <c r="B103" s="1208"/>
      <c r="C103" s="1211"/>
      <c r="D103" s="1212"/>
      <c r="E103" s="1218"/>
      <c r="F103" s="1219"/>
      <c r="G103" s="1219"/>
      <c r="H103" s="1220"/>
      <c r="I103" s="638" t="s">
        <v>225</v>
      </c>
      <c r="J103" s="168"/>
      <c r="K103" s="168"/>
      <c r="L103" s="168"/>
      <c r="M103" s="168"/>
      <c r="N103" s="168"/>
      <c r="O103" s="168"/>
      <c r="P103" s="168"/>
      <c r="Q103" s="639"/>
      <c r="R103" s="1290">
        <f>$R$37</f>
        <v>296</v>
      </c>
      <c r="S103" s="1291"/>
      <c r="T103" s="168" t="s">
        <v>226</v>
      </c>
      <c r="U103" s="168"/>
      <c r="V103" s="168"/>
      <c r="W103" s="168"/>
      <c r="X103" s="1292">
        <f>IF('様式11-5'!Y$1="LPG",V$25,0)</f>
        <v>0</v>
      </c>
      <c r="Y103" s="1293"/>
      <c r="Z103" s="168" t="s">
        <v>648</v>
      </c>
      <c r="AA103" s="168"/>
      <c r="AB103" s="168"/>
      <c r="AC103" s="169"/>
      <c r="AD103" s="168"/>
      <c r="AE103" s="168"/>
      <c r="AF103" s="168"/>
      <c r="AG103" s="168"/>
      <c r="AH103" s="1263">
        <f>R103*X103</f>
        <v>0</v>
      </c>
      <c r="AI103" s="1264"/>
      <c r="AJ103" s="1264"/>
      <c r="AK103" s="1265"/>
      <c r="AL103" s="1228"/>
      <c r="AM103" s="1229"/>
      <c r="AN103" s="1232"/>
      <c r="AO103" s="1233"/>
      <c r="AP103" s="1242"/>
      <c r="AQ103" s="1243"/>
      <c r="AR103" s="1246"/>
      <c r="AS103" s="1247"/>
      <c r="AT103" s="1247"/>
      <c r="AU103" s="1250"/>
      <c r="AV103" s="1251"/>
      <c r="AW103" s="90"/>
      <c r="AX103" s="90"/>
    </row>
    <row r="104" spans="2:50" ht="13.5" customHeight="1" thickBot="1">
      <c r="B104" s="1208"/>
      <c r="C104" s="1213"/>
      <c r="D104" s="1214"/>
      <c r="E104" s="1270" t="s">
        <v>222</v>
      </c>
      <c r="F104" s="1271"/>
      <c r="G104" s="1271"/>
      <c r="H104" s="1272"/>
      <c r="I104" s="631"/>
      <c r="J104" s="170"/>
      <c r="K104" s="170"/>
      <c r="L104" s="170"/>
      <c r="M104" s="170"/>
      <c r="N104" s="170"/>
      <c r="O104" s="170"/>
      <c r="P104" s="170"/>
      <c r="Q104" s="632"/>
      <c r="R104" s="172"/>
      <c r="S104" s="172"/>
      <c r="T104" s="170"/>
      <c r="U104" s="170"/>
      <c r="V104" s="170"/>
      <c r="W104" s="633"/>
      <c r="X104" s="1294">
        <f>SUM(X103:Y103)</f>
        <v>0</v>
      </c>
      <c r="Y104" s="1294"/>
      <c r="Z104" s="170" t="s">
        <v>221</v>
      </c>
      <c r="AA104" s="170"/>
      <c r="AB104" s="170"/>
      <c r="AC104" s="171"/>
      <c r="AD104" s="170"/>
      <c r="AE104" s="170"/>
      <c r="AF104" s="170"/>
      <c r="AG104" s="170"/>
      <c r="AH104" s="1267">
        <f>SUM(AH102:AK103)</f>
        <v>0</v>
      </c>
      <c r="AI104" s="1268"/>
      <c r="AJ104" s="1268"/>
      <c r="AK104" s="1269"/>
      <c r="AL104" s="1238"/>
      <c r="AM104" s="1239"/>
      <c r="AN104" s="1240"/>
      <c r="AO104" s="1241"/>
      <c r="AP104" s="1244"/>
      <c r="AQ104" s="1245"/>
      <c r="AR104" s="1248"/>
      <c r="AS104" s="1249"/>
      <c r="AT104" s="1249"/>
      <c r="AU104" s="1252"/>
      <c r="AV104" s="1253"/>
      <c r="AW104" s="90"/>
      <c r="AX104" s="90"/>
    </row>
    <row r="105" spans="2:50" ht="13.5" customHeight="1">
      <c r="B105" s="1234" t="s">
        <v>259</v>
      </c>
      <c r="C105" s="981"/>
      <c r="D105" s="981"/>
      <c r="E105" s="980" t="s">
        <v>173</v>
      </c>
      <c r="F105" s="981"/>
      <c r="G105" s="981"/>
      <c r="H105" s="982"/>
      <c r="I105" s="980" t="s">
        <v>258</v>
      </c>
      <c r="J105" s="981"/>
      <c r="K105" s="981"/>
      <c r="L105" s="981"/>
      <c r="M105" s="981"/>
      <c r="N105" s="981"/>
      <c r="O105" s="981"/>
      <c r="P105" s="981"/>
      <c r="Q105" s="982"/>
      <c r="R105" s="980" t="s">
        <v>257</v>
      </c>
      <c r="S105" s="981"/>
      <c r="T105" s="981"/>
      <c r="U105" s="981"/>
      <c r="V105" s="981"/>
      <c r="W105" s="981"/>
      <c r="X105" s="981"/>
      <c r="Y105" s="981"/>
      <c r="Z105" s="981"/>
      <c r="AA105" s="981"/>
      <c r="AB105" s="981"/>
      <c r="AC105" s="981"/>
      <c r="AD105" s="981"/>
      <c r="AE105" s="981"/>
      <c r="AF105" s="981"/>
      <c r="AG105" s="982"/>
      <c r="AH105" s="980" t="s">
        <v>256</v>
      </c>
      <c r="AI105" s="981"/>
      <c r="AJ105" s="981"/>
      <c r="AK105" s="1235"/>
      <c r="AL105" s="1236" t="s">
        <v>173</v>
      </c>
      <c r="AM105" s="1237"/>
      <c r="AN105" s="1010" t="s">
        <v>255</v>
      </c>
      <c r="AO105" s="1011"/>
      <c r="AP105" s="1011"/>
      <c r="AQ105" s="1206"/>
      <c r="AR105" s="1010" t="s">
        <v>254</v>
      </c>
      <c r="AS105" s="1011"/>
      <c r="AT105" s="1011"/>
      <c r="AU105" s="1011"/>
      <c r="AV105" s="1012"/>
      <c r="AW105" s="90"/>
      <c r="AX105" s="90"/>
    </row>
    <row r="106" spans="2:50" ht="13.5" customHeight="1">
      <c r="B106" s="1207" t="s">
        <v>488</v>
      </c>
      <c r="C106" s="1209" t="s">
        <v>253</v>
      </c>
      <c r="D106" s="1210"/>
      <c r="E106" s="1215" t="s">
        <v>252</v>
      </c>
      <c r="F106" s="1216"/>
      <c r="G106" s="1216"/>
      <c r="H106" s="1217"/>
      <c r="I106" s="614" t="s">
        <v>232</v>
      </c>
      <c r="J106" s="173"/>
      <c r="K106" s="173"/>
      <c r="L106" s="173"/>
      <c r="M106" s="173"/>
      <c r="N106" s="173"/>
      <c r="O106" s="173"/>
      <c r="P106" s="173"/>
      <c r="Q106" s="615"/>
      <c r="R106" s="1221">
        <f>IF($AJ$16+$AJ$18+$AJ$20+$AJ$22=0,0,1644.76)</f>
        <v>0</v>
      </c>
      <c r="S106" s="1221"/>
      <c r="T106" s="173" t="s">
        <v>250</v>
      </c>
      <c r="U106" s="173"/>
      <c r="V106" s="173"/>
      <c r="W106" s="1222">
        <f>$W$29</f>
        <v>0</v>
      </c>
      <c r="X106" s="1222"/>
      <c r="Y106" s="173" t="s">
        <v>633</v>
      </c>
      <c r="Z106" s="173"/>
      <c r="AA106" s="173">
        <v>1</v>
      </c>
      <c r="AB106" s="173" t="s">
        <v>248</v>
      </c>
      <c r="AC106" s="173"/>
      <c r="AD106" s="181">
        <v>0.85</v>
      </c>
      <c r="AE106" s="173" t="s">
        <v>247</v>
      </c>
      <c r="AF106" s="173"/>
      <c r="AG106" s="173"/>
      <c r="AH106" s="1223">
        <f>R106*W106*AA106*AD106</f>
        <v>0</v>
      </c>
      <c r="AI106" s="1224"/>
      <c r="AJ106" s="1224"/>
      <c r="AK106" s="1225"/>
      <c r="AL106" s="1226" t="s">
        <v>166</v>
      </c>
      <c r="AM106" s="1227"/>
      <c r="AN106" s="1230">
        <f>AN29</f>
        <v>0.43099999999999999</v>
      </c>
      <c r="AO106" s="1231"/>
      <c r="AP106" s="1255" t="s">
        <v>655</v>
      </c>
      <c r="AQ106" s="1256"/>
      <c r="AR106" s="1257">
        <f>AN106*AB109/1000</f>
        <v>0</v>
      </c>
      <c r="AS106" s="1258"/>
      <c r="AT106" s="1258"/>
      <c r="AU106" s="1255" t="s">
        <v>220</v>
      </c>
      <c r="AV106" s="1276"/>
      <c r="AW106" s="90"/>
      <c r="AX106" s="90"/>
    </row>
    <row r="107" spans="2:50" ht="13.5" customHeight="1">
      <c r="B107" s="1208"/>
      <c r="C107" s="1211"/>
      <c r="D107" s="1212"/>
      <c r="E107" s="1218"/>
      <c r="F107" s="1219"/>
      <c r="G107" s="1219"/>
      <c r="H107" s="1220"/>
      <c r="I107" s="1278" t="s">
        <v>225</v>
      </c>
      <c r="J107" s="1229"/>
      <c r="K107" s="1279"/>
      <c r="L107" s="1280" t="s">
        <v>656</v>
      </c>
      <c r="M107" s="1229"/>
      <c r="N107" s="1229"/>
      <c r="O107" s="1279"/>
      <c r="P107" s="1281" t="s">
        <v>650</v>
      </c>
      <c r="Q107" s="1282"/>
      <c r="R107" s="179" t="s">
        <v>651</v>
      </c>
      <c r="S107" s="178">
        <f>IF(P107="夏季",17.25,16.16)</f>
        <v>16.16</v>
      </c>
      <c r="T107" s="616" t="s">
        <v>652</v>
      </c>
      <c r="U107" s="617">
        <f>$U$30</f>
        <v>-5.0199999999999996</v>
      </c>
      <c r="V107" s="616" t="s">
        <v>652</v>
      </c>
      <c r="W107" s="618">
        <f>$W$30</f>
        <v>3.36</v>
      </c>
      <c r="X107" s="619" t="s">
        <v>625</v>
      </c>
      <c r="Y107" s="169" t="s">
        <v>239</v>
      </c>
      <c r="Z107" s="619"/>
      <c r="AA107" s="177"/>
      <c r="AB107" s="1283">
        <f>X$17+X$19+X$23+X21</f>
        <v>0</v>
      </c>
      <c r="AC107" s="1283"/>
      <c r="AD107" s="169" t="s">
        <v>644</v>
      </c>
      <c r="AE107" s="169"/>
      <c r="AF107" s="169"/>
      <c r="AG107" s="620"/>
      <c r="AH107" s="1284">
        <f>(S107+U107+W107)*AB107</f>
        <v>0</v>
      </c>
      <c r="AI107" s="1285"/>
      <c r="AJ107" s="1285"/>
      <c r="AK107" s="1286"/>
      <c r="AL107" s="1228"/>
      <c r="AM107" s="1229"/>
      <c r="AN107" s="1232"/>
      <c r="AO107" s="1233"/>
      <c r="AP107" s="1242"/>
      <c r="AQ107" s="1243"/>
      <c r="AR107" s="1246"/>
      <c r="AS107" s="1247"/>
      <c r="AT107" s="1247"/>
      <c r="AU107" s="1242"/>
      <c r="AV107" s="1277"/>
      <c r="AW107" s="90"/>
      <c r="AX107" s="90"/>
    </row>
    <row r="108" spans="2:50" ht="13.5" customHeight="1">
      <c r="B108" s="1208"/>
      <c r="C108" s="1211"/>
      <c r="D108" s="1212"/>
      <c r="E108" s="1218"/>
      <c r="F108" s="1219"/>
      <c r="G108" s="1219"/>
      <c r="H108" s="1220"/>
      <c r="I108" s="621"/>
      <c r="J108" s="622"/>
      <c r="K108" s="622"/>
      <c r="L108" s="623"/>
      <c r="M108" s="623"/>
      <c r="N108" s="623"/>
      <c r="O108" s="623"/>
      <c r="P108" s="623"/>
      <c r="Q108" s="624"/>
      <c r="R108" s="176"/>
      <c r="S108" s="625" t="s">
        <v>238</v>
      </c>
      <c r="T108" s="643"/>
      <c r="U108" s="644" t="s">
        <v>237</v>
      </c>
      <c r="V108" s="643"/>
      <c r="W108" s="628" t="s">
        <v>236</v>
      </c>
      <c r="Y108" s="175"/>
      <c r="AA108" s="93"/>
      <c r="AB108" s="386"/>
      <c r="AC108" s="386"/>
      <c r="AD108" s="175"/>
      <c r="AE108" s="175"/>
      <c r="AF108" s="175"/>
      <c r="AG108" s="630"/>
      <c r="AH108" s="1287"/>
      <c r="AI108" s="1288"/>
      <c r="AJ108" s="1288"/>
      <c r="AK108" s="1289"/>
      <c r="AL108" s="1228"/>
      <c r="AM108" s="1229"/>
      <c r="AN108" s="1232"/>
      <c r="AO108" s="1233"/>
      <c r="AP108" s="1242"/>
      <c r="AQ108" s="1243"/>
      <c r="AR108" s="1246"/>
      <c r="AS108" s="1247"/>
      <c r="AT108" s="1247"/>
      <c r="AU108" s="1242"/>
      <c r="AV108" s="1277"/>
      <c r="AW108" s="90"/>
      <c r="AX108" s="90"/>
    </row>
    <row r="109" spans="2:50" ht="13.5" customHeight="1">
      <c r="B109" s="1208"/>
      <c r="C109" s="1213"/>
      <c r="D109" s="1214"/>
      <c r="E109" s="1270" t="s">
        <v>222</v>
      </c>
      <c r="F109" s="1271"/>
      <c r="G109" s="1271"/>
      <c r="H109" s="1272"/>
      <c r="I109" s="631"/>
      <c r="J109" s="170"/>
      <c r="K109" s="170"/>
      <c r="L109" s="170"/>
      <c r="M109" s="170"/>
      <c r="N109" s="170"/>
      <c r="O109" s="170"/>
      <c r="P109" s="170"/>
      <c r="Q109" s="632"/>
      <c r="R109" s="172"/>
      <c r="S109" s="172"/>
      <c r="T109" s="170"/>
      <c r="U109" s="170"/>
      <c r="V109" s="170"/>
      <c r="W109" s="633"/>
      <c r="X109" s="634"/>
      <c r="Y109" s="634"/>
      <c r="Z109" s="635"/>
      <c r="AA109" s="636"/>
      <c r="AB109" s="1273">
        <f>SUM(AB107:AC107)</f>
        <v>0</v>
      </c>
      <c r="AC109" s="1273"/>
      <c r="AD109" s="637" t="s">
        <v>235</v>
      </c>
      <c r="AE109" s="170"/>
      <c r="AF109" s="170"/>
      <c r="AG109" s="170"/>
      <c r="AH109" s="1267">
        <f>SUM(AH106:AK107)</f>
        <v>0</v>
      </c>
      <c r="AI109" s="1268"/>
      <c r="AJ109" s="1268"/>
      <c r="AK109" s="1269"/>
      <c r="AL109" s="1228"/>
      <c r="AM109" s="1229"/>
      <c r="AN109" s="1232"/>
      <c r="AO109" s="1233"/>
      <c r="AP109" s="1242"/>
      <c r="AQ109" s="1243"/>
      <c r="AR109" s="1246"/>
      <c r="AS109" s="1247"/>
      <c r="AT109" s="1247"/>
      <c r="AU109" s="1242"/>
      <c r="AV109" s="1277"/>
      <c r="AW109" s="90"/>
      <c r="AX109" s="90"/>
    </row>
    <row r="110" spans="2:50" ht="13.5" customHeight="1">
      <c r="B110" s="1208"/>
      <c r="C110" s="1209" t="s">
        <v>234</v>
      </c>
      <c r="D110" s="1210"/>
      <c r="E110" s="1274" t="s">
        <v>233</v>
      </c>
      <c r="F110" s="1216"/>
      <c r="G110" s="1216"/>
      <c r="H110" s="1217"/>
      <c r="I110" s="614" t="s">
        <v>232</v>
      </c>
      <c r="J110" s="173"/>
      <c r="K110" s="173"/>
      <c r="L110" s="173"/>
      <c r="M110" s="173"/>
      <c r="N110" s="173"/>
      <c r="O110" s="173"/>
      <c r="P110" s="173"/>
      <c r="Q110" s="615"/>
      <c r="R110" s="354" t="s">
        <v>614</v>
      </c>
      <c r="S110" s="1275">
        <f>IF('様式11-5'!Y$1="LPG",0,IF(X$25&lt;50,料金単価!$C$7,(IF(X$25&lt;100,料金単価!$C$8,IF($X$25&lt;250,料金単価!$C$9,IF($X$25&lt;500,料金単価!$C$10,IF($X$25&lt;800,料金単価!$C$11,料金単価!$C$12)))))))</f>
        <v>1210</v>
      </c>
      <c r="T110" s="1275"/>
      <c r="U110" s="173" t="s">
        <v>231</v>
      </c>
      <c r="V110" s="388"/>
      <c r="W110" s="174"/>
      <c r="X110" s="174"/>
      <c r="Y110" s="174"/>
      <c r="Z110" s="174"/>
      <c r="AA110" s="174"/>
      <c r="AB110" s="173">
        <v>1</v>
      </c>
      <c r="AC110" s="387" t="s">
        <v>229</v>
      </c>
      <c r="AD110" s="173"/>
      <c r="AE110" s="173"/>
      <c r="AF110" s="173"/>
      <c r="AG110" s="173"/>
      <c r="AH110" s="1223">
        <f>S110*AB110</f>
        <v>1210</v>
      </c>
      <c r="AI110" s="1224"/>
      <c r="AJ110" s="1224"/>
      <c r="AK110" s="1225"/>
      <c r="AL110" s="1254" t="s">
        <v>233</v>
      </c>
      <c r="AM110" s="1227"/>
      <c r="AN110" s="1230">
        <f>AN33</f>
        <v>2.29</v>
      </c>
      <c r="AO110" s="1231"/>
      <c r="AP110" s="1255" t="s">
        <v>645</v>
      </c>
      <c r="AQ110" s="1256"/>
      <c r="AR110" s="1257">
        <f>AN110*X112/1000</f>
        <v>0</v>
      </c>
      <c r="AS110" s="1258"/>
      <c r="AT110" s="1258"/>
      <c r="AU110" s="1259" t="s">
        <v>220</v>
      </c>
      <c r="AV110" s="1260"/>
      <c r="AW110" s="90"/>
      <c r="AX110" s="90"/>
    </row>
    <row r="111" spans="2:50" ht="13.5" customHeight="1">
      <c r="B111" s="1208"/>
      <c r="C111" s="1211"/>
      <c r="D111" s="1212"/>
      <c r="E111" s="1218"/>
      <c r="F111" s="1219"/>
      <c r="G111" s="1219"/>
      <c r="H111" s="1220"/>
      <c r="I111" s="638" t="s">
        <v>225</v>
      </c>
      <c r="J111" s="168"/>
      <c r="K111" s="168"/>
      <c r="L111" s="168"/>
      <c r="M111" s="168"/>
      <c r="N111" s="168"/>
      <c r="O111" s="168"/>
      <c r="P111" s="168" t="s">
        <v>482</v>
      </c>
      <c r="Q111" s="639"/>
      <c r="R111" s="179" t="s">
        <v>659</v>
      </c>
      <c r="S111" s="1261">
        <f>IF(P111="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157.34</v>
      </c>
      <c r="T111" s="1261"/>
      <c r="U111" s="168" t="s">
        <v>226</v>
      </c>
      <c r="V111" s="640" t="s">
        <v>646</v>
      </c>
      <c r="W111" s="641">
        <f>W100</f>
        <v>-37.96</v>
      </c>
      <c r="X111" s="642" t="s">
        <v>627</v>
      </c>
      <c r="Y111" s="623" t="s">
        <v>628</v>
      </c>
      <c r="Z111" s="1295">
        <f>IF('様式11-5'!Y$1="LPG",0,X$25)</f>
        <v>0</v>
      </c>
      <c r="AA111" s="1295"/>
      <c r="AB111" s="168" t="s">
        <v>623</v>
      </c>
      <c r="AC111" s="168"/>
      <c r="AD111" s="168"/>
      <c r="AE111" s="168"/>
      <c r="AF111" s="168"/>
      <c r="AG111" s="168"/>
      <c r="AH111" s="1263">
        <f>(S111+W111)*Z111</f>
        <v>0</v>
      </c>
      <c r="AI111" s="1264"/>
      <c r="AJ111" s="1264"/>
      <c r="AK111" s="1265"/>
      <c r="AL111" s="1228"/>
      <c r="AM111" s="1229"/>
      <c r="AN111" s="1232"/>
      <c r="AO111" s="1233"/>
      <c r="AP111" s="1242"/>
      <c r="AQ111" s="1243"/>
      <c r="AR111" s="1246"/>
      <c r="AS111" s="1247"/>
      <c r="AT111" s="1247"/>
      <c r="AU111" s="1250"/>
      <c r="AV111" s="1251"/>
      <c r="AW111" s="90"/>
      <c r="AX111" s="90"/>
    </row>
    <row r="112" spans="2:50" ht="13.5" customHeight="1">
      <c r="B112" s="1208"/>
      <c r="C112" s="1211"/>
      <c r="D112" s="1212"/>
      <c r="E112" s="1270" t="s">
        <v>222</v>
      </c>
      <c r="F112" s="1271"/>
      <c r="G112" s="1271"/>
      <c r="H112" s="1272"/>
      <c r="I112" s="631"/>
      <c r="J112" s="170"/>
      <c r="K112" s="170"/>
      <c r="L112" s="170"/>
      <c r="M112" s="170"/>
      <c r="N112" s="170"/>
      <c r="O112" s="170"/>
      <c r="P112" s="170"/>
      <c r="Q112" s="632"/>
      <c r="R112" s="172"/>
      <c r="S112" s="172"/>
      <c r="T112" s="170"/>
      <c r="U112" s="170"/>
      <c r="V112" s="170"/>
      <c r="W112" s="633"/>
      <c r="X112" s="634"/>
      <c r="Y112" s="634"/>
      <c r="Z112" s="1266">
        <f>SUM(Z111:Z111)</f>
        <v>0</v>
      </c>
      <c r="AA112" s="1266"/>
      <c r="AB112" s="635" t="s">
        <v>221</v>
      </c>
      <c r="AC112" s="635"/>
      <c r="AD112" s="170"/>
      <c r="AE112" s="170"/>
      <c r="AF112" s="170"/>
      <c r="AG112" s="170"/>
      <c r="AH112" s="1267">
        <f>SUM(AH110:AK111)</f>
        <v>1210</v>
      </c>
      <c r="AI112" s="1268"/>
      <c r="AJ112" s="1268"/>
      <c r="AK112" s="1269"/>
      <c r="AL112" s="1238"/>
      <c r="AM112" s="1239"/>
      <c r="AN112" s="1240"/>
      <c r="AO112" s="1241"/>
      <c r="AP112" s="1244"/>
      <c r="AQ112" s="1245"/>
      <c r="AR112" s="1248"/>
      <c r="AS112" s="1249"/>
      <c r="AT112" s="1249"/>
      <c r="AU112" s="1252"/>
      <c r="AV112" s="1253"/>
      <c r="AW112" s="90"/>
      <c r="AX112" s="90"/>
    </row>
    <row r="113" spans="2:50" ht="13.5" customHeight="1">
      <c r="B113" s="1208"/>
      <c r="C113" s="1211"/>
      <c r="D113" s="1212"/>
      <c r="E113" s="1274" t="s">
        <v>641</v>
      </c>
      <c r="F113" s="1216"/>
      <c r="G113" s="1216"/>
      <c r="H113" s="1217"/>
      <c r="I113" s="614" t="s">
        <v>232</v>
      </c>
      <c r="J113" s="173"/>
      <c r="K113" s="173"/>
      <c r="L113" s="173"/>
      <c r="M113" s="173"/>
      <c r="N113" s="173"/>
      <c r="O113" s="173"/>
      <c r="P113" s="173"/>
      <c r="Q113" s="615"/>
      <c r="R113" s="1224">
        <f>$R$36</f>
        <v>0</v>
      </c>
      <c r="S113" s="1224"/>
      <c r="T113" s="173" t="s">
        <v>231</v>
      </c>
      <c r="U113" s="173"/>
      <c r="V113" s="174"/>
      <c r="W113" s="174"/>
      <c r="X113" s="174"/>
      <c r="Y113" s="174"/>
      <c r="Z113" s="174"/>
      <c r="AA113" s="174"/>
      <c r="AB113" s="173">
        <v>1</v>
      </c>
      <c r="AC113" s="387" t="s">
        <v>229</v>
      </c>
      <c r="AD113" s="173"/>
      <c r="AE113" s="173"/>
      <c r="AF113" s="173"/>
      <c r="AG113" s="173"/>
      <c r="AH113" s="1223">
        <f>R113*AB113</f>
        <v>0</v>
      </c>
      <c r="AI113" s="1224"/>
      <c r="AJ113" s="1224"/>
      <c r="AK113" s="1225"/>
      <c r="AL113" s="1228" t="s">
        <v>630</v>
      </c>
      <c r="AM113" s="1229"/>
      <c r="AN113" s="1232">
        <f>AN36</f>
        <v>6</v>
      </c>
      <c r="AO113" s="1233"/>
      <c r="AP113" s="1242" t="s">
        <v>645</v>
      </c>
      <c r="AQ113" s="1243"/>
      <c r="AR113" s="1246">
        <f>AN113*X115/1000</f>
        <v>0</v>
      </c>
      <c r="AS113" s="1247"/>
      <c r="AT113" s="1247"/>
      <c r="AU113" s="1250" t="s">
        <v>220</v>
      </c>
      <c r="AV113" s="1251"/>
      <c r="AW113" s="90"/>
      <c r="AX113" s="90"/>
    </row>
    <row r="114" spans="2:50" ht="13.5" customHeight="1">
      <c r="B114" s="1208"/>
      <c r="C114" s="1211"/>
      <c r="D114" s="1212"/>
      <c r="E114" s="1218"/>
      <c r="F114" s="1219"/>
      <c r="G114" s="1219"/>
      <c r="H114" s="1220"/>
      <c r="I114" s="638" t="s">
        <v>225</v>
      </c>
      <c r="J114" s="168"/>
      <c r="K114" s="168"/>
      <c r="L114" s="168"/>
      <c r="M114" s="168"/>
      <c r="N114" s="168"/>
      <c r="O114" s="168"/>
      <c r="P114" s="168"/>
      <c r="Q114" s="639"/>
      <c r="R114" s="1290">
        <f>$R$37</f>
        <v>296</v>
      </c>
      <c r="S114" s="1291"/>
      <c r="T114" s="168" t="s">
        <v>226</v>
      </c>
      <c r="U114" s="168"/>
      <c r="V114" s="168"/>
      <c r="W114" s="168"/>
      <c r="X114" s="1292">
        <f>IF('様式11-5'!Y$1="LPG",X$25,0)</f>
        <v>0</v>
      </c>
      <c r="Y114" s="1293"/>
      <c r="Z114" s="168" t="s">
        <v>623</v>
      </c>
      <c r="AA114" s="168"/>
      <c r="AB114" s="168"/>
      <c r="AC114" s="169"/>
      <c r="AD114" s="168"/>
      <c r="AE114" s="168"/>
      <c r="AF114" s="168"/>
      <c r="AG114" s="168"/>
      <c r="AH114" s="1263">
        <f>R114*X114</f>
        <v>0</v>
      </c>
      <c r="AI114" s="1264"/>
      <c r="AJ114" s="1264"/>
      <c r="AK114" s="1265"/>
      <c r="AL114" s="1228"/>
      <c r="AM114" s="1229"/>
      <c r="AN114" s="1232"/>
      <c r="AO114" s="1233"/>
      <c r="AP114" s="1242"/>
      <c r="AQ114" s="1243"/>
      <c r="AR114" s="1246"/>
      <c r="AS114" s="1247"/>
      <c r="AT114" s="1247"/>
      <c r="AU114" s="1250"/>
      <c r="AV114" s="1251"/>
      <c r="AW114" s="90"/>
      <c r="AX114" s="90"/>
    </row>
    <row r="115" spans="2:50" ht="13.5" customHeight="1" thickBot="1">
      <c r="B115" s="1208"/>
      <c r="C115" s="1213"/>
      <c r="D115" s="1214"/>
      <c r="E115" s="1270" t="s">
        <v>222</v>
      </c>
      <c r="F115" s="1271"/>
      <c r="G115" s="1271"/>
      <c r="H115" s="1272"/>
      <c r="I115" s="631"/>
      <c r="J115" s="170"/>
      <c r="K115" s="170"/>
      <c r="L115" s="170"/>
      <c r="M115" s="170"/>
      <c r="N115" s="170"/>
      <c r="O115" s="170"/>
      <c r="P115" s="170"/>
      <c r="Q115" s="632"/>
      <c r="R115" s="172"/>
      <c r="S115" s="172"/>
      <c r="T115" s="170"/>
      <c r="U115" s="170"/>
      <c r="V115" s="170"/>
      <c r="W115" s="633"/>
      <c r="X115" s="1294">
        <f>SUM(X114:Y114)</f>
        <v>0</v>
      </c>
      <c r="Y115" s="1294"/>
      <c r="Z115" s="170" t="s">
        <v>221</v>
      </c>
      <c r="AA115" s="170"/>
      <c r="AB115" s="170"/>
      <c r="AC115" s="171"/>
      <c r="AD115" s="170"/>
      <c r="AE115" s="170"/>
      <c r="AF115" s="170"/>
      <c r="AG115" s="170"/>
      <c r="AH115" s="1267">
        <f>SUM(AH113:AK114)</f>
        <v>0</v>
      </c>
      <c r="AI115" s="1268"/>
      <c r="AJ115" s="1268"/>
      <c r="AK115" s="1269"/>
      <c r="AL115" s="1238"/>
      <c r="AM115" s="1239"/>
      <c r="AN115" s="1240"/>
      <c r="AO115" s="1241"/>
      <c r="AP115" s="1244"/>
      <c r="AQ115" s="1245"/>
      <c r="AR115" s="1248"/>
      <c r="AS115" s="1249"/>
      <c r="AT115" s="1249"/>
      <c r="AU115" s="1252"/>
      <c r="AV115" s="1253"/>
      <c r="AW115" s="90"/>
      <c r="AX115" s="90"/>
    </row>
    <row r="116" spans="2:50" ht="13.5" customHeight="1">
      <c r="B116" s="1234" t="s">
        <v>259</v>
      </c>
      <c r="C116" s="981"/>
      <c r="D116" s="981"/>
      <c r="E116" s="980" t="s">
        <v>173</v>
      </c>
      <c r="F116" s="981"/>
      <c r="G116" s="981"/>
      <c r="H116" s="982"/>
      <c r="I116" s="980" t="s">
        <v>258</v>
      </c>
      <c r="J116" s="981"/>
      <c r="K116" s="981"/>
      <c r="L116" s="981"/>
      <c r="M116" s="981"/>
      <c r="N116" s="981"/>
      <c r="O116" s="981"/>
      <c r="P116" s="981"/>
      <c r="Q116" s="982"/>
      <c r="R116" s="980" t="s">
        <v>257</v>
      </c>
      <c r="S116" s="981"/>
      <c r="T116" s="981"/>
      <c r="U116" s="981"/>
      <c r="V116" s="981"/>
      <c r="W116" s="981"/>
      <c r="X116" s="981"/>
      <c r="Y116" s="981"/>
      <c r="Z116" s="981"/>
      <c r="AA116" s="981"/>
      <c r="AB116" s="981"/>
      <c r="AC116" s="981"/>
      <c r="AD116" s="981"/>
      <c r="AE116" s="981"/>
      <c r="AF116" s="981"/>
      <c r="AG116" s="982"/>
      <c r="AH116" s="980" t="s">
        <v>256</v>
      </c>
      <c r="AI116" s="981"/>
      <c r="AJ116" s="981"/>
      <c r="AK116" s="1235"/>
      <c r="AL116" s="1236" t="s">
        <v>173</v>
      </c>
      <c r="AM116" s="1237"/>
      <c r="AN116" s="1010" t="s">
        <v>255</v>
      </c>
      <c r="AO116" s="1011"/>
      <c r="AP116" s="1011"/>
      <c r="AQ116" s="1206"/>
      <c r="AR116" s="1010" t="s">
        <v>254</v>
      </c>
      <c r="AS116" s="1011"/>
      <c r="AT116" s="1011"/>
      <c r="AU116" s="1011"/>
      <c r="AV116" s="1012"/>
      <c r="AW116" s="90"/>
      <c r="AX116" s="90"/>
    </row>
    <row r="117" spans="2:50" ht="13.5" customHeight="1">
      <c r="B117" s="1207" t="s">
        <v>486</v>
      </c>
      <c r="C117" s="1209" t="s">
        <v>253</v>
      </c>
      <c r="D117" s="1210"/>
      <c r="E117" s="1215" t="s">
        <v>252</v>
      </c>
      <c r="F117" s="1216"/>
      <c r="G117" s="1216"/>
      <c r="H117" s="1217"/>
      <c r="I117" s="614" t="s">
        <v>232</v>
      </c>
      <c r="J117" s="173"/>
      <c r="K117" s="173"/>
      <c r="L117" s="173"/>
      <c r="M117" s="173"/>
      <c r="N117" s="173"/>
      <c r="O117" s="173"/>
      <c r="P117" s="173"/>
      <c r="Q117" s="615"/>
      <c r="R117" s="1221">
        <f>IF($AJ$16+$AJ$18+$AJ$20+$AJ$22=0,0,1644.76)</f>
        <v>0</v>
      </c>
      <c r="S117" s="1221"/>
      <c r="T117" s="173" t="s">
        <v>250</v>
      </c>
      <c r="U117" s="173"/>
      <c r="V117" s="173"/>
      <c r="W117" s="1222">
        <f>$W$29</f>
        <v>0</v>
      </c>
      <c r="X117" s="1222"/>
      <c r="Y117" s="173" t="s">
        <v>624</v>
      </c>
      <c r="Z117" s="173"/>
      <c r="AA117" s="173">
        <v>1</v>
      </c>
      <c r="AB117" s="173" t="s">
        <v>248</v>
      </c>
      <c r="AC117" s="173"/>
      <c r="AD117" s="181">
        <v>0.85</v>
      </c>
      <c r="AE117" s="173" t="s">
        <v>247</v>
      </c>
      <c r="AF117" s="173"/>
      <c r="AG117" s="173"/>
      <c r="AH117" s="1223">
        <f>R117*W117*AA117*AD117</f>
        <v>0</v>
      </c>
      <c r="AI117" s="1224"/>
      <c r="AJ117" s="1224"/>
      <c r="AK117" s="1225"/>
      <c r="AL117" s="1226" t="s">
        <v>166</v>
      </c>
      <c r="AM117" s="1227"/>
      <c r="AN117" s="1230">
        <f>AN29</f>
        <v>0.43099999999999999</v>
      </c>
      <c r="AO117" s="1231"/>
      <c r="AP117" s="1255" t="s">
        <v>609</v>
      </c>
      <c r="AQ117" s="1256"/>
      <c r="AR117" s="1257">
        <f>AN117*AB120/1000</f>
        <v>0</v>
      </c>
      <c r="AS117" s="1258"/>
      <c r="AT117" s="1258"/>
      <c r="AU117" s="1255" t="s">
        <v>220</v>
      </c>
      <c r="AV117" s="1276"/>
      <c r="AW117" s="90"/>
      <c r="AX117" s="90"/>
    </row>
    <row r="118" spans="2:50" ht="13.5" customHeight="1">
      <c r="B118" s="1208"/>
      <c r="C118" s="1211"/>
      <c r="D118" s="1212"/>
      <c r="E118" s="1218"/>
      <c r="F118" s="1219"/>
      <c r="G118" s="1219"/>
      <c r="H118" s="1220"/>
      <c r="I118" s="1278" t="s">
        <v>225</v>
      </c>
      <c r="J118" s="1229"/>
      <c r="K118" s="1279"/>
      <c r="L118" s="1280" t="s">
        <v>658</v>
      </c>
      <c r="M118" s="1229"/>
      <c r="N118" s="1229"/>
      <c r="O118" s="1279"/>
      <c r="P118" s="1281" t="s">
        <v>650</v>
      </c>
      <c r="Q118" s="1282"/>
      <c r="R118" s="179" t="s">
        <v>668</v>
      </c>
      <c r="S118" s="178">
        <f>IF(P118="夏季",17.25,16.16)</f>
        <v>16.16</v>
      </c>
      <c r="T118" s="616" t="s">
        <v>637</v>
      </c>
      <c r="U118" s="617">
        <f>$U$30</f>
        <v>-5.0199999999999996</v>
      </c>
      <c r="V118" s="616" t="s">
        <v>637</v>
      </c>
      <c r="W118" s="618">
        <f>$W$30</f>
        <v>3.36</v>
      </c>
      <c r="X118" s="619" t="s">
        <v>684</v>
      </c>
      <c r="Y118" s="169" t="s">
        <v>239</v>
      </c>
      <c r="Z118" s="619"/>
      <c r="AA118" s="177"/>
      <c r="AB118" s="1283">
        <f>Z$17+Z$19+Z$21+Z23</f>
        <v>0</v>
      </c>
      <c r="AC118" s="1283"/>
      <c r="AD118" s="169" t="s">
        <v>638</v>
      </c>
      <c r="AE118" s="169"/>
      <c r="AF118" s="169"/>
      <c r="AG118" s="620"/>
      <c r="AH118" s="1284">
        <f>(S118+U118+W118)*AB118</f>
        <v>0</v>
      </c>
      <c r="AI118" s="1285"/>
      <c r="AJ118" s="1285"/>
      <c r="AK118" s="1286"/>
      <c r="AL118" s="1228"/>
      <c r="AM118" s="1229"/>
      <c r="AN118" s="1232"/>
      <c r="AO118" s="1233"/>
      <c r="AP118" s="1242"/>
      <c r="AQ118" s="1243"/>
      <c r="AR118" s="1246"/>
      <c r="AS118" s="1247"/>
      <c r="AT118" s="1247"/>
      <c r="AU118" s="1242"/>
      <c r="AV118" s="1277"/>
      <c r="AW118" s="90"/>
      <c r="AX118" s="90"/>
    </row>
    <row r="119" spans="2:50" ht="13.5" customHeight="1">
      <c r="B119" s="1208"/>
      <c r="C119" s="1211"/>
      <c r="D119" s="1212"/>
      <c r="E119" s="1218"/>
      <c r="F119" s="1219"/>
      <c r="G119" s="1219"/>
      <c r="H119" s="1220"/>
      <c r="I119" s="621"/>
      <c r="J119" s="622"/>
      <c r="K119" s="622"/>
      <c r="L119" s="623"/>
      <c r="M119" s="623"/>
      <c r="N119" s="623"/>
      <c r="O119" s="623"/>
      <c r="P119" s="623"/>
      <c r="Q119" s="624"/>
      <c r="R119" s="176"/>
      <c r="S119" s="625" t="s">
        <v>238</v>
      </c>
      <c r="T119" s="626"/>
      <c r="U119" s="627" t="s">
        <v>237</v>
      </c>
      <c r="V119" s="626"/>
      <c r="W119" s="628" t="s">
        <v>236</v>
      </c>
      <c r="X119" s="629"/>
      <c r="Y119" s="175"/>
      <c r="Z119" s="629"/>
      <c r="AA119" s="371"/>
      <c r="AB119" s="386"/>
      <c r="AC119" s="386"/>
      <c r="AD119" s="175"/>
      <c r="AE119" s="175"/>
      <c r="AF119" s="175"/>
      <c r="AG119" s="630"/>
      <c r="AH119" s="1287"/>
      <c r="AI119" s="1288"/>
      <c r="AJ119" s="1288"/>
      <c r="AK119" s="1289"/>
      <c r="AL119" s="1228"/>
      <c r="AM119" s="1229"/>
      <c r="AN119" s="1232"/>
      <c r="AO119" s="1233"/>
      <c r="AP119" s="1242"/>
      <c r="AQ119" s="1243"/>
      <c r="AR119" s="1246"/>
      <c r="AS119" s="1247"/>
      <c r="AT119" s="1247"/>
      <c r="AU119" s="1242"/>
      <c r="AV119" s="1277"/>
      <c r="AW119" s="90"/>
      <c r="AX119" s="90"/>
    </row>
    <row r="120" spans="2:50" ht="13.5" customHeight="1">
      <c r="B120" s="1208"/>
      <c r="C120" s="1213"/>
      <c r="D120" s="1214"/>
      <c r="E120" s="1270" t="s">
        <v>222</v>
      </c>
      <c r="F120" s="1271"/>
      <c r="G120" s="1271"/>
      <c r="H120" s="1272"/>
      <c r="I120" s="631"/>
      <c r="J120" s="170"/>
      <c r="K120" s="170"/>
      <c r="L120" s="170"/>
      <c r="M120" s="170"/>
      <c r="N120" s="170"/>
      <c r="O120" s="170"/>
      <c r="P120" s="170"/>
      <c r="Q120" s="632"/>
      <c r="R120" s="172"/>
      <c r="S120" s="172"/>
      <c r="T120" s="170"/>
      <c r="U120" s="170"/>
      <c r="V120" s="170"/>
      <c r="W120" s="633"/>
      <c r="X120" s="634"/>
      <c r="Y120" s="634"/>
      <c r="Z120" s="635"/>
      <c r="AA120" s="636"/>
      <c r="AB120" s="1273">
        <f>SUM(AB118:AC118)</f>
        <v>0</v>
      </c>
      <c r="AC120" s="1273"/>
      <c r="AD120" s="637" t="s">
        <v>235</v>
      </c>
      <c r="AE120" s="170"/>
      <c r="AF120" s="170"/>
      <c r="AG120" s="170"/>
      <c r="AH120" s="1267">
        <f>SUM(AH117:AK118)</f>
        <v>0</v>
      </c>
      <c r="AI120" s="1268"/>
      <c r="AJ120" s="1268"/>
      <c r="AK120" s="1269"/>
      <c r="AL120" s="1228"/>
      <c r="AM120" s="1229"/>
      <c r="AN120" s="1232"/>
      <c r="AO120" s="1233"/>
      <c r="AP120" s="1242"/>
      <c r="AQ120" s="1243"/>
      <c r="AR120" s="1246"/>
      <c r="AS120" s="1247"/>
      <c r="AT120" s="1247"/>
      <c r="AU120" s="1242"/>
      <c r="AV120" s="1277"/>
      <c r="AW120" s="90"/>
      <c r="AX120" s="90"/>
    </row>
    <row r="121" spans="2:50" ht="13.5" customHeight="1">
      <c r="B121" s="1208"/>
      <c r="C121" s="1209" t="s">
        <v>234</v>
      </c>
      <c r="D121" s="1210"/>
      <c r="E121" s="1274" t="s">
        <v>233</v>
      </c>
      <c r="F121" s="1216"/>
      <c r="G121" s="1216"/>
      <c r="H121" s="1217"/>
      <c r="I121" s="614" t="s">
        <v>232</v>
      </c>
      <c r="J121" s="173"/>
      <c r="K121" s="173"/>
      <c r="L121" s="173"/>
      <c r="M121" s="173"/>
      <c r="N121" s="173"/>
      <c r="O121" s="173"/>
      <c r="P121" s="173"/>
      <c r="Q121" s="615"/>
      <c r="R121" s="354" t="s">
        <v>639</v>
      </c>
      <c r="S121" s="1275">
        <f>IF('様式11-5'!Y$1="LPG",0,IF(Z$25&lt;50,料金単価!$C$7,(IF(Z$25&lt;100,料金単価!$C$8,IF($Z$25&lt;250,料金単価!$C$9,IF($Z$25&lt;500,料金単価!$C$10,IF($Z$25&lt;800,料金単価!$C$11,料金単価!$C$12)))))))</f>
        <v>1210</v>
      </c>
      <c r="T121" s="1275"/>
      <c r="U121" s="173" t="s">
        <v>231</v>
      </c>
      <c r="V121" s="388"/>
      <c r="W121" s="174"/>
      <c r="X121" s="174"/>
      <c r="Y121" s="174"/>
      <c r="Z121" s="174"/>
      <c r="AA121" s="174"/>
      <c r="AB121" s="173">
        <v>1</v>
      </c>
      <c r="AC121" s="387" t="s">
        <v>229</v>
      </c>
      <c r="AD121" s="173"/>
      <c r="AE121" s="173"/>
      <c r="AF121" s="173"/>
      <c r="AG121" s="173"/>
      <c r="AH121" s="1223">
        <f>S121*AB121</f>
        <v>1210</v>
      </c>
      <c r="AI121" s="1224"/>
      <c r="AJ121" s="1224"/>
      <c r="AK121" s="1225"/>
      <c r="AL121" s="1254" t="s">
        <v>233</v>
      </c>
      <c r="AM121" s="1227"/>
      <c r="AN121" s="1230">
        <f>AN33</f>
        <v>2.29</v>
      </c>
      <c r="AO121" s="1231"/>
      <c r="AP121" s="1255" t="s">
        <v>622</v>
      </c>
      <c r="AQ121" s="1256"/>
      <c r="AR121" s="1257">
        <f>AN121*X123/1000</f>
        <v>0</v>
      </c>
      <c r="AS121" s="1258"/>
      <c r="AT121" s="1258"/>
      <c r="AU121" s="1259" t="s">
        <v>220</v>
      </c>
      <c r="AV121" s="1260"/>
      <c r="AW121" s="90"/>
      <c r="AX121" s="90"/>
    </row>
    <row r="122" spans="2:50" ht="13.5" customHeight="1">
      <c r="B122" s="1208"/>
      <c r="C122" s="1211"/>
      <c r="D122" s="1212"/>
      <c r="E122" s="1218"/>
      <c r="F122" s="1219"/>
      <c r="G122" s="1219"/>
      <c r="H122" s="1220"/>
      <c r="I122" s="638" t="s">
        <v>225</v>
      </c>
      <c r="J122" s="168"/>
      <c r="K122" s="168"/>
      <c r="L122" s="168"/>
      <c r="M122" s="168"/>
      <c r="N122" s="168"/>
      <c r="O122" s="168"/>
      <c r="P122" s="168" t="s">
        <v>482</v>
      </c>
      <c r="Q122" s="639"/>
      <c r="R122" s="179" t="s">
        <v>659</v>
      </c>
      <c r="S122" s="1261">
        <f>IF(P122="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157.34</v>
      </c>
      <c r="T122" s="1261"/>
      <c r="U122" s="168" t="s">
        <v>226</v>
      </c>
      <c r="V122" s="640" t="s">
        <v>626</v>
      </c>
      <c r="W122" s="641">
        <f>W111</f>
        <v>-37.96</v>
      </c>
      <c r="X122" s="642" t="s">
        <v>660</v>
      </c>
      <c r="Y122" s="623" t="s">
        <v>654</v>
      </c>
      <c r="Z122" s="1295">
        <f>IF('様式11-5'!Y$1="LPG",0,Z$25)</f>
        <v>0</v>
      </c>
      <c r="AA122" s="1295"/>
      <c r="AB122" s="168" t="s">
        <v>662</v>
      </c>
      <c r="AC122" s="168"/>
      <c r="AD122" s="168"/>
      <c r="AE122" s="168"/>
      <c r="AF122" s="168"/>
      <c r="AG122" s="168"/>
      <c r="AH122" s="1263">
        <f>(S122+W122)*Z122</f>
        <v>0</v>
      </c>
      <c r="AI122" s="1264"/>
      <c r="AJ122" s="1264"/>
      <c r="AK122" s="1265"/>
      <c r="AL122" s="1228"/>
      <c r="AM122" s="1229"/>
      <c r="AN122" s="1232"/>
      <c r="AO122" s="1233"/>
      <c r="AP122" s="1242"/>
      <c r="AQ122" s="1243"/>
      <c r="AR122" s="1246"/>
      <c r="AS122" s="1247"/>
      <c r="AT122" s="1247"/>
      <c r="AU122" s="1250"/>
      <c r="AV122" s="1251"/>
      <c r="AW122" s="90"/>
      <c r="AX122" s="90"/>
    </row>
    <row r="123" spans="2:50" ht="13.5" customHeight="1">
      <c r="B123" s="1208"/>
      <c r="C123" s="1211"/>
      <c r="D123" s="1212"/>
      <c r="E123" s="1270" t="s">
        <v>222</v>
      </c>
      <c r="F123" s="1271"/>
      <c r="G123" s="1271"/>
      <c r="H123" s="1272"/>
      <c r="I123" s="631"/>
      <c r="J123" s="170"/>
      <c r="K123" s="170"/>
      <c r="L123" s="170"/>
      <c r="M123" s="170"/>
      <c r="N123" s="170"/>
      <c r="O123" s="170"/>
      <c r="P123" s="170"/>
      <c r="Q123" s="632"/>
      <c r="R123" s="172"/>
      <c r="S123" s="172"/>
      <c r="T123" s="170"/>
      <c r="U123" s="170"/>
      <c r="V123" s="170"/>
      <c r="W123" s="633"/>
      <c r="X123" s="634"/>
      <c r="Y123" s="634"/>
      <c r="Z123" s="1266">
        <f>SUM(Z122:Z122)</f>
        <v>0</v>
      </c>
      <c r="AA123" s="1266"/>
      <c r="AB123" s="635" t="s">
        <v>221</v>
      </c>
      <c r="AC123" s="635"/>
      <c r="AD123" s="170"/>
      <c r="AE123" s="170"/>
      <c r="AF123" s="170"/>
      <c r="AG123" s="170"/>
      <c r="AH123" s="1267">
        <f>SUM(AH121:AK122)</f>
        <v>1210</v>
      </c>
      <c r="AI123" s="1268"/>
      <c r="AJ123" s="1268"/>
      <c r="AK123" s="1269"/>
      <c r="AL123" s="1238"/>
      <c r="AM123" s="1239"/>
      <c r="AN123" s="1240"/>
      <c r="AO123" s="1241"/>
      <c r="AP123" s="1244"/>
      <c r="AQ123" s="1245"/>
      <c r="AR123" s="1248"/>
      <c r="AS123" s="1249"/>
      <c r="AT123" s="1249"/>
      <c r="AU123" s="1252"/>
      <c r="AV123" s="1253"/>
      <c r="AW123" s="90"/>
      <c r="AX123" s="90"/>
    </row>
    <row r="124" spans="2:50" ht="13.5" customHeight="1">
      <c r="B124" s="1208"/>
      <c r="C124" s="1211"/>
      <c r="D124" s="1212"/>
      <c r="E124" s="1274" t="s">
        <v>621</v>
      </c>
      <c r="F124" s="1216"/>
      <c r="G124" s="1216"/>
      <c r="H124" s="1217"/>
      <c r="I124" s="614" t="s">
        <v>232</v>
      </c>
      <c r="J124" s="173"/>
      <c r="K124" s="173"/>
      <c r="L124" s="173"/>
      <c r="M124" s="173"/>
      <c r="N124" s="173"/>
      <c r="O124" s="173"/>
      <c r="P124" s="173"/>
      <c r="Q124" s="615"/>
      <c r="R124" s="1224">
        <f>$R$36</f>
        <v>0</v>
      </c>
      <c r="S124" s="1224"/>
      <c r="T124" s="173" t="s">
        <v>231</v>
      </c>
      <c r="U124" s="173"/>
      <c r="V124" s="174"/>
      <c r="W124" s="174"/>
      <c r="X124" s="174"/>
      <c r="Y124" s="174"/>
      <c r="Z124" s="174"/>
      <c r="AA124" s="174"/>
      <c r="AB124" s="173">
        <v>1</v>
      </c>
      <c r="AC124" s="387" t="s">
        <v>229</v>
      </c>
      <c r="AD124" s="173"/>
      <c r="AE124" s="173"/>
      <c r="AF124" s="173"/>
      <c r="AG124" s="173"/>
      <c r="AH124" s="1223">
        <f>R124*AB124</f>
        <v>0</v>
      </c>
      <c r="AI124" s="1224"/>
      <c r="AJ124" s="1224"/>
      <c r="AK124" s="1225"/>
      <c r="AL124" s="1228" t="s">
        <v>649</v>
      </c>
      <c r="AM124" s="1229"/>
      <c r="AN124" s="1232">
        <f>AN36</f>
        <v>6</v>
      </c>
      <c r="AO124" s="1233"/>
      <c r="AP124" s="1242" t="s">
        <v>645</v>
      </c>
      <c r="AQ124" s="1243"/>
      <c r="AR124" s="1246">
        <f>AN124*X126/1000</f>
        <v>0</v>
      </c>
      <c r="AS124" s="1247"/>
      <c r="AT124" s="1247"/>
      <c r="AU124" s="1250" t="s">
        <v>220</v>
      </c>
      <c r="AV124" s="1251"/>
      <c r="AW124" s="90"/>
      <c r="AX124" s="90"/>
    </row>
    <row r="125" spans="2:50" ht="13.5" customHeight="1">
      <c r="B125" s="1208"/>
      <c r="C125" s="1211"/>
      <c r="D125" s="1212"/>
      <c r="E125" s="1218"/>
      <c r="F125" s="1219"/>
      <c r="G125" s="1219"/>
      <c r="H125" s="1220"/>
      <c r="I125" s="638" t="s">
        <v>225</v>
      </c>
      <c r="J125" s="168"/>
      <c r="K125" s="168"/>
      <c r="L125" s="168"/>
      <c r="M125" s="168"/>
      <c r="N125" s="168"/>
      <c r="O125" s="168"/>
      <c r="P125" s="168"/>
      <c r="Q125" s="639"/>
      <c r="R125" s="1290">
        <f>$R$37</f>
        <v>296</v>
      </c>
      <c r="S125" s="1291"/>
      <c r="T125" s="168" t="s">
        <v>226</v>
      </c>
      <c r="U125" s="168"/>
      <c r="V125" s="168"/>
      <c r="W125" s="168"/>
      <c r="X125" s="1292">
        <f>IF('様式11-5'!Y$1="LPG",Z$25,0)</f>
        <v>0</v>
      </c>
      <c r="Y125" s="1293"/>
      <c r="Z125" s="168" t="s">
        <v>648</v>
      </c>
      <c r="AA125" s="168"/>
      <c r="AB125" s="168"/>
      <c r="AC125" s="169"/>
      <c r="AD125" s="168"/>
      <c r="AE125" s="168"/>
      <c r="AF125" s="168"/>
      <c r="AG125" s="168"/>
      <c r="AH125" s="1263">
        <f>R125*X125</f>
        <v>0</v>
      </c>
      <c r="AI125" s="1264"/>
      <c r="AJ125" s="1264"/>
      <c r="AK125" s="1265"/>
      <c r="AL125" s="1228"/>
      <c r="AM125" s="1229"/>
      <c r="AN125" s="1232"/>
      <c r="AO125" s="1233"/>
      <c r="AP125" s="1242"/>
      <c r="AQ125" s="1243"/>
      <c r="AR125" s="1246"/>
      <c r="AS125" s="1247"/>
      <c r="AT125" s="1247"/>
      <c r="AU125" s="1250"/>
      <c r="AV125" s="1251"/>
      <c r="AW125" s="90"/>
      <c r="AX125" s="90"/>
    </row>
    <row r="126" spans="2:50" ht="13.5" customHeight="1" thickBot="1">
      <c r="B126" s="1208"/>
      <c r="C126" s="1213"/>
      <c r="D126" s="1214"/>
      <c r="E126" s="1270" t="s">
        <v>222</v>
      </c>
      <c r="F126" s="1271"/>
      <c r="G126" s="1271"/>
      <c r="H126" s="1272"/>
      <c r="I126" s="631"/>
      <c r="J126" s="170"/>
      <c r="K126" s="170"/>
      <c r="L126" s="170"/>
      <c r="M126" s="170"/>
      <c r="N126" s="170"/>
      <c r="O126" s="170"/>
      <c r="P126" s="170"/>
      <c r="Q126" s="632"/>
      <c r="R126" s="172"/>
      <c r="S126" s="172"/>
      <c r="T126" s="170"/>
      <c r="U126" s="170"/>
      <c r="V126" s="170"/>
      <c r="W126" s="633"/>
      <c r="X126" s="1294">
        <f>SUM(X125:Y125)</f>
        <v>0</v>
      </c>
      <c r="Y126" s="1294"/>
      <c r="Z126" s="170" t="s">
        <v>221</v>
      </c>
      <c r="AA126" s="170"/>
      <c r="AB126" s="170"/>
      <c r="AC126" s="171"/>
      <c r="AD126" s="170"/>
      <c r="AE126" s="170"/>
      <c r="AF126" s="170"/>
      <c r="AG126" s="170"/>
      <c r="AH126" s="1267">
        <f>SUM(AH124:AK125)</f>
        <v>0</v>
      </c>
      <c r="AI126" s="1268"/>
      <c r="AJ126" s="1268"/>
      <c r="AK126" s="1269"/>
      <c r="AL126" s="1238"/>
      <c r="AM126" s="1239"/>
      <c r="AN126" s="1240"/>
      <c r="AO126" s="1241"/>
      <c r="AP126" s="1244"/>
      <c r="AQ126" s="1245"/>
      <c r="AR126" s="1248"/>
      <c r="AS126" s="1249"/>
      <c r="AT126" s="1249"/>
      <c r="AU126" s="1252"/>
      <c r="AV126" s="1253"/>
      <c r="AW126" s="90"/>
      <c r="AX126" s="90"/>
    </row>
    <row r="127" spans="2:50" ht="13.5" customHeight="1">
      <c r="B127" s="1234" t="s">
        <v>259</v>
      </c>
      <c r="C127" s="981"/>
      <c r="D127" s="981"/>
      <c r="E127" s="980" t="s">
        <v>173</v>
      </c>
      <c r="F127" s="981"/>
      <c r="G127" s="981"/>
      <c r="H127" s="982"/>
      <c r="I127" s="980" t="s">
        <v>258</v>
      </c>
      <c r="J127" s="981"/>
      <c r="K127" s="981"/>
      <c r="L127" s="981"/>
      <c r="M127" s="981"/>
      <c r="N127" s="981"/>
      <c r="O127" s="981"/>
      <c r="P127" s="981"/>
      <c r="Q127" s="982"/>
      <c r="R127" s="980" t="s">
        <v>257</v>
      </c>
      <c r="S127" s="981"/>
      <c r="T127" s="981"/>
      <c r="U127" s="981"/>
      <c r="V127" s="981"/>
      <c r="W127" s="981"/>
      <c r="X127" s="981"/>
      <c r="Y127" s="981"/>
      <c r="Z127" s="981"/>
      <c r="AA127" s="981"/>
      <c r="AB127" s="981"/>
      <c r="AC127" s="981"/>
      <c r="AD127" s="981"/>
      <c r="AE127" s="981"/>
      <c r="AF127" s="981"/>
      <c r="AG127" s="982"/>
      <c r="AH127" s="980" t="s">
        <v>256</v>
      </c>
      <c r="AI127" s="981"/>
      <c r="AJ127" s="981"/>
      <c r="AK127" s="1235"/>
      <c r="AL127" s="1236" t="s">
        <v>173</v>
      </c>
      <c r="AM127" s="1237"/>
      <c r="AN127" s="1010" t="s">
        <v>255</v>
      </c>
      <c r="AO127" s="1011"/>
      <c r="AP127" s="1011"/>
      <c r="AQ127" s="1206"/>
      <c r="AR127" s="1010" t="s">
        <v>254</v>
      </c>
      <c r="AS127" s="1011"/>
      <c r="AT127" s="1011"/>
      <c r="AU127" s="1011"/>
      <c r="AV127" s="1012"/>
      <c r="AW127" s="90"/>
      <c r="AX127" s="90"/>
    </row>
    <row r="128" spans="2:50" ht="13.5" customHeight="1">
      <c r="B128" s="1207" t="s">
        <v>489</v>
      </c>
      <c r="C128" s="1209" t="s">
        <v>253</v>
      </c>
      <c r="D128" s="1210"/>
      <c r="E128" s="1215" t="s">
        <v>252</v>
      </c>
      <c r="F128" s="1216"/>
      <c r="G128" s="1216"/>
      <c r="H128" s="1217"/>
      <c r="I128" s="614" t="s">
        <v>232</v>
      </c>
      <c r="J128" s="173"/>
      <c r="K128" s="173"/>
      <c r="L128" s="173"/>
      <c r="M128" s="173"/>
      <c r="N128" s="173"/>
      <c r="O128" s="173"/>
      <c r="P128" s="173"/>
      <c r="Q128" s="615"/>
      <c r="R128" s="1221">
        <f>IF($AJ$16+$AJ$18+$AJ$20+$AJ$22=0,0,1644.76)</f>
        <v>0</v>
      </c>
      <c r="S128" s="1221"/>
      <c r="T128" s="173" t="s">
        <v>250</v>
      </c>
      <c r="U128" s="173"/>
      <c r="V128" s="173"/>
      <c r="W128" s="1222">
        <f>$W$29</f>
        <v>0</v>
      </c>
      <c r="X128" s="1222"/>
      <c r="Y128" s="173" t="s">
        <v>608</v>
      </c>
      <c r="Z128" s="173"/>
      <c r="AA128" s="173">
        <v>1</v>
      </c>
      <c r="AB128" s="173" t="s">
        <v>248</v>
      </c>
      <c r="AC128" s="173"/>
      <c r="AD128" s="181">
        <v>0.85</v>
      </c>
      <c r="AE128" s="173" t="s">
        <v>247</v>
      </c>
      <c r="AF128" s="173"/>
      <c r="AG128" s="173"/>
      <c r="AH128" s="1223">
        <f>R128*W128*AA128*AD128</f>
        <v>0</v>
      </c>
      <c r="AI128" s="1224"/>
      <c r="AJ128" s="1224"/>
      <c r="AK128" s="1225"/>
      <c r="AL128" s="1226" t="s">
        <v>166</v>
      </c>
      <c r="AM128" s="1227"/>
      <c r="AN128" s="1230">
        <f>AN29</f>
        <v>0.43099999999999999</v>
      </c>
      <c r="AO128" s="1231"/>
      <c r="AP128" s="1255" t="s">
        <v>655</v>
      </c>
      <c r="AQ128" s="1256"/>
      <c r="AR128" s="1257">
        <f>AN128*AB131/1000</f>
        <v>0</v>
      </c>
      <c r="AS128" s="1258"/>
      <c r="AT128" s="1258"/>
      <c r="AU128" s="1255" t="s">
        <v>220</v>
      </c>
      <c r="AV128" s="1276"/>
      <c r="AW128" s="90"/>
      <c r="AX128" s="90"/>
    </row>
    <row r="129" spans="2:50" ht="13.5" customHeight="1">
      <c r="B129" s="1208"/>
      <c r="C129" s="1211"/>
      <c r="D129" s="1212"/>
      <c r="E129" s="1218"/>
      <c r="F129" s="1219"/>
      <c r="G129" s="1219"/>
      <c r="H129" s="1220"/>
      <c r="I129" s="1278" t="s">
        <v>225</v>
      </c>
      <c r="J129" s="1229"/>
      <c r="K129" s="1279"/>
      <c r="L129" s="1280" t="s">
        <v>658</v>
      </c>
      <c r="M129" s="1229"/>
      <c r="N129" s="1229"/>
      <c r="O129" s="1279"/>
      <c r="P129" s="1281" t="s">
        <v>657</v>
      </c>
      <c r="Q129" s="1282"/>
      <c r="R129" s="179" t="s">
        <v>635</v>
      </c>
      <c r="S129" s="178">
        <f>IF(P129="夏季",17.25,16.16)</f>
        <v>16.16</v>
      </c>
      <c r="T129" s="616" t="s">
        <v>652</v>
      </c>
      <c r="U129" s="617">
        <f>$U$30</f>
        <v>-5.0199999999999996</v>
      </c>
      <c r="V129" s="616" t="s">
        <v>652</v>
      </c>
      <c r="W129" s="618">
        <f>$W$30</f>
        <v>3.36</v>
      </c>
      <c r="X129" s="619" t="s">
        <v>643</v>
      </c>
      <c r="Y129" s="169" t="s">
        <v>239</v>
      </c>
      <c r="Z129" s="619"/>
      <c r="AA129" s="177"/>
      <c r="AB129" s="1283">
        <f>AB$17+AB$19+AB$21+AB23</f>
        <v>0</v>
      </c>
      <c r="AC129" s="1283"/>
      <c r="AD129" s="169" t="s">
        <v>638</v>
      </c>
      <c r="AE129" s="169"/>
      <c r="AF129" s="169"/>
      <c r="AG129" s="620"/>
      <c r="AH129" s="1284">
        <f>(S129+U129+W129)*AB129</f>
        <v>0</v>
      </c>
      <c r="AI129" s="1285"/>
      <c r="AJ129" s="1285"/>
      <c r="AK129" s="1286"/>
      <c r="AL129" s="1228"/>
      <c r="AM129" s="1229"/>
      <c r="AN129" s="1232"/>
      <c r="AO129" s="1233"/>
      <c r="AP129" s="1242"/>
      <c r="AQ129" s="1243"/>
      <c r="AR129" s="1246"/>
      <c r="AS129" s="1247"/>
      <c r="AT129" s="1247"/>
      <c r="AU129" s="1242"/>
      <c r="AV129" s="1277"/>
      <c r="AW129" s="90"/>
      <c r="AX129" s="90"/>
    </row>
    <row r="130" spans="2:50" ht="13.5" customHeight="1">
      <c r="B130" s="1208"/>
      <c r="C130" s="1211"/>
      <c r="D130" s="1212"/>
      <c r="E130" s="1218"/>
      <c r="F130" s="1219"/>
      <c r="G130" s="1219"/>
      <c r="H130" s="1220"/>
      <c r="I130" s="621"/>
      <c r="J130" s="622"/>
      <c r="K130" s="622"/>
      <c r="L130" s="623"/>
      <c r="M130" s="623"/>
      <c r="N130" s="623"/>
      <c r="O130" s="623"/>
      <c r="P130" s="623"/>
      <c r="Q130" s="624"/>
      <c r="R130" s="176"/>
      <c r="S130" s="625" t="s">
        <v>238</v>
      </c>
      <c r="T130" s="643"/>
      <c r="U130" s="644" t="s">
        <v>237</v>
      </c>
      <c r="V130" s="643"/>
      <c r="W130" s="628" t="s">
        <v>236</v>
      </c>
      <c r="Y130" s="175"/>
      <c r="AA130" s="93"/>
      <c r="AB130" s="386"/>
      <c r="AC130" s="386"/>
      <c r="AD130" s="175"/>
      <c r="AE130" s="175"/>
      <c r="AF130" s="175"/>
      <c r="AG130" s="630"/>
      <c r="AH130" s="1287"/>
      <c r="AI130" s="1288"/>
      <c r="AJ130" s="1288"/>
      <c r="AK130" s="1289"/>
      <c r="AL130" s="1228"/>
      <c r="AM130" s="1229"/>
      <c r="AN130" s="1232"/>
      <c r="AO130" s="1233"/>
      <c r="AP130" s="1242"/>
      <c r="AQ130" s="1243"/>
      <c r="AR130" s="1246"/>
      <c r="AS130" s="1247"/>
      <c r="AT130" s="1247"/>
      <c r="AU130" s="1242"/>
      <c r="AV130" s="1277"/>
      <c r="AW130" s="90"/>
      <c r="AX130" s="90"/>
    </row>
    <row r="131" spans="2:50" ht="13.5" customHeight="1">
      <c r="B131" s="1208"/>
      <c r="C131" s="1213"/>
      <c r="D131" s="1214"/>
      <c r="E131" s="1270" t="s">
        <v>222</v>
      </c>
      <c r="F131" s="1271"/>
      <c r="G131" s="1271"/>
      <c r="H131" s="1272"/>
      <c r="I131" s="631"/>
      <c r="J131" s="170"/>
      <c r="K131" s="170"/>
      <c r="L131" s="170"/>
      <c r="M131" s="170"/>
      <c r="N131" s="170"/>
      <c r="O131" s="170"/>
      <c r="P131" s="170"/>
      <c r="Q131" s="632"/>
      <c r="R131" s="172"/>
      <c r="S131" s="172"/>
      <c r="T131" s="170"/>
      <c r="U131" s="170"/>
      <c r="V131" s="170"/>
      <c r="W131" s="633"/>
      <c r="X131" s="634"/>
      <c r="Y131" s="634"/>
      <c r="Z131" s="635"/>
      <c r="AA131" s="636"/>
      <c r="AB131" s="1273">
        <f>SUM(AB129:AC129)</f>
        <v>0</v>
      </c>
      <c r="AC131" s="1273"/>
      <c r="AD131" s="637" t="s">
        <v>235</v>
      </c>
      <c r="AE131" s="170"/>
      <c r="AF131" s="170"/>
      <c r="AG131" s="170"/>
      <c r="AH131" s="1267">
        <f>SUM(AH128:AK129)</f>
        <v>0</v>
      </c>
      <c r="AI131" s="1268"/>
      <c r="AJ131" s="1268"/>
      <c r="AK131" s="1269"/>
      <c r="AL131" s="1228"/>
      <c r="AM131" s="1229"/>
      <c r="AN131" s="1232"/>
      <c r="AO131" s="1233"/>
      <c r="AP131" s="1242"/>
      <c r="AQ131" s="1243"/>
      <c r="AR131" s="1246"/>
      <c r="AS131" s="1247"/>
      <c r="AT131" s="1247"/>
      <c r="AU131" s="1242"/>
      <c r="AV131" s="1277"/>
      <c r="AW131" s="90"/>
      <c r="AX131" s="90"/>
    </row>
    <row r="132" spans="2:50" ht="13.5" customHeight="1">
      <c r="B132" s="1208"/>
      <c r="C132" s="1209" t="s">
        <v>234</v>
      </c>
      <c r="D132" s="1210"/>
      <c r="E132" s="1274" t="s">
        <v>233</v>
      </c>
      <c r="F132" s="1216"/>
      <c r="G132" s="1216"/>
      <c r="H132" s="1217"/>
      <c r="I132" s="614" t="s">
        <v>232</v>
      </c>
      <c r="J132" s="173"/>
      <c r="K132" s="173"/>
      <c r="L132" s="173"/>
      <c r="M132" s="173"/>
      <c r="N132" s="173"/>
      <c r="O132" s="173"/>
      <c r="P132" s="173"/>
      <c r="Q132" s="615"/>
      <c r="R132" s="354" t="s">
        <v>616</v>
      </c>
      <c r="S132" s="1275">
        <f>IF('様式11-5'!Y$1="LPG",0,IF(AB$25&lt;50,料金単価!$C$7,(IF(AB$25&lt;100,料金単価!$C$8,IF($AB$25&lt;250,料金単価!$C$9,IF($AB$25&lt;500,料金単価!$C$10,IF($AB$25&lt;800,料金単価!$C$11,料金単価!$C$12)))))))</f>
        <v>1210</v>
      </c>
      <c r="T132" s="1275"/>
      <c r="U132" s="173" t="s">
        <v>231</v>
      </c>
      <c r="V132" s="388"/>
      <c r="W132" s="174"/>
      <c r="X132" s="174"/>
      <c r="Y132" s="174"/>
      <c r="Z132" s="174"/>
      <c r="AA132" s="174"/>
      <c r="AB132" s="173">
        <v>1</v>
      </c>
      <c r="AC132" s="387" t="s">
        <v>229</v>
      </c>
      <c r="AD132" s="173"/>
      <c r="AE132" s="173"/>
      <c r="AF132" s="173"/>
      <c r="AG132" s="173"/>
      <c r="AH132" s="1223">
        <f>S132*AB132</f>
        <v>1210</v>
      </c>
      <c r="AI132" s="1224"/>
      <c r="AJ132" s="1224"/>
      <c r="AK132" s="1225"/>
      <c r="AL132" s="1254" t="s">
        <v>233</v>
      </c>
      <c r="AM132" s="1227"/>
      <c r="AN132" s="1230">
        <f>AN33</f>
        <v>2.29</v>
      </c>
      <c r="AO132" s="1231"/>
      <c r="AP132" s="1255" t="s">
        <v>645</v>
      </c>
      <c r="AQ132" s="1256"/>
      <c r="AR132" s="1257">
        <f>AN132*X134/1000</f>
        <v>0</v>
      </c>
      <c r="AS132" s="1258"/>
      <c r="AT132" s="1258"/>
      <c r="AU132" s="1259" t="s">
        <v>220</v>
      </c>
      <c r="AV132" s="1260"/>
      <c r="AW132" s="90"/>
      <c r="AX132" s="90"/>
    </row>
    <row r="133" spans="2:50" ht="13.5" customHeight="1">
      <c r="B133" s="1208"/>
      <c r="C133" s="1211"/>
      <c r="D133" s="1212"/>
      <c r="E133" s="1218"/>
      <c r="F133" s="1219"/>
      <c r="G133" s="1219"/>
      <c r="H133" s="1220"/>
      <c r="I133" s="638" t="s">
        <v>225</v>
      </c>
      <c r="J133" s="168"/>
      <c r="K133" s="168"/>
      <c r="L133" s="168"/>
      <c r="M133" s="168"/>
      <c r="N133" s="168"/>
      <c r="O133" s="168"/>
      <c r="P133" s="168" t="s">
        <v>482</v>
      </c>
      <c r="Q133" s="639"/>
      <c r="R133" s="179" t="s">
        <v>614</v>
      </c>
      <c r="S133" s="1261">
        <f>IF(P133="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157.34</v>
      </c>
      <c r="T133" s="1261"/>
      <c r="U133" s="168" t="s">
        <v>226</v>
      </c>
      <c r="V133" s="640" t="s">
        <v>646</v>
      </c>
      <c r="W133" s="641">
        <f>W122</f>
        <v>-37.96</v>
      </c>
      <c r="X133" s="642" t="s">
        <v>660</v>
      </c>
      <c r="Y133" s="623" t="s">
        <v>654</v>
      </c>
      <c r="Z133" s="1295">
        <f>IF('様式11-5'!Y$1="LPG",0,AB$25)</f>
        <v>0</v>
      </c>
      <c r="AA133" s="1295"/>
      <c r="AB133" s="168" t="s">
        <v>623</v>
      </c>
      <c r="AC133" s="168"/>
      <c r="AD133" s="168"/>
      <c r="AE133" s="168"/>
      <c r="AF133" s="168"/>
      <c r="AG133" s="168"/>
      <c r="AH133" s="1263">
        <f>(S133+W133)*Z133</f>
        <v>0</v>
      </c>
      <c r="AI133" s="1264"/>
      <c r="AJ133" s="1264"/>
      <c r="AK133" s="1265"/>
      <c r="AL133" s="1228"/>
      <c r="AM133" s="1229"/>
      <c r="AN133" s="1232"/>
      <c r="AO133" s="1233"/>
      <c r="AP133" s="1242"/>
      <c r="AQ133" s="1243"/>
      <c r="AR133" s="1246"/>
      <c r="AS133" s="1247"/>
      <c r="AT133" s="1247"/>
      <c r="AU133" s="1250"/>
      <c r="AV133" s="1251"/>
      <c r="AW133" s="90"/>
      <c r="AX133" s="90"/>
    </row>
    <row r="134" spans="2:50" ht="13.5" customHeight="1">
      <c r="B134" s="1208"/>
      <c r="C134" s="1211"/>
      <c r="D134" s="1212"/>
      <c r="E134" s="1270" t="s">
        <v>222</v>
      </c>
      <c r="F134" s="1271"/>
      <c r="G134" s="1271"/>
      <c r="H134" s="1272"/>
      <c r="I134" s="631"/>
      <c r="J134" s="170"/>
      <c r="K134" s="170"/>
      <c r="L134" s="170"/>
      <c r="M134" s="170"/>
      <c r="N134" s="170"/>
      <c r="O134" s="170"/>
      <c r="P134" s="170"/>
      <c r="Q134" s="632"/>
      <c r="R134" s="172"/>
      <c r="S134" s="172"/>
      <c r="T134" s="170"/>
      <c r="U134" s="170"/>
      <c r="V134" s="170"/>
      <c r="W134" s="633"/>
      <c r="X134" s="634"/>
      <c r="Y134" s="634"/>
      <c r="Z134" s="1266">
        <f>SUM(Z133:Z133)</f>
        <v>0</v>
      </c>
      <c r="AA134" s="1266"/>
      <c r="AB134" s="635" t="s">
        <v>221</v>
      </c>
      <c r="AC134" s="635"/>
      <c r="AD134" s="170"/>
      <c r="AE134" s="170"/>
      <c r="AF134" s="170"/>
      <c r="AG134" s="170"/>
      <c r="AH134" s="1267">
        <f>SUM(AH132:AK133)</f>
        <v>1210</v>
      </c>
      <c r="AI134" s="1268"/>
      <c r="AJ134" s="1268"/>
      <c r="AK134" s="1269"/>
      <c r="AL134" s="1238"/>
      <c r="AM134" s="1239"/>
      <c r="AN134" s="1240"/>
      <c r="AO134" s="1241"/>
      <c r="AP134" s="1244"/>
      <c r="AQ134" s="1245"/>
      <c r="AR134" s="1248"/>
      <c r="AS134" s="1249"/>
      <c r="AT134" s="1249"/>
      <c r="AU134" s="1252"/>
      <c r="AV134" s="1253"/>
      <c r="AW134" s="90"/>
      <c r="AX134" s="90"/>
    </row>
    <row r="135" spans="2:50" ht="13.5" customHeight="1">
      <c r="B135" s="1208"/>
      <c r="C135" s="1211"/>
      <c r="D135" s="1212"/>
      <c r="E135" s="1274" t="s">
        <v>649</v>
      </c>
      <c r="F135" s="1216"/>
      <c r="G135" s="1216"/>
      <c r="H135" s="1217"/>
      <c r="I135" s="614" t="s">
        <v>232</v>
      </c>
      <c r="J135" s="173"/>
      <c r="K135" s="173"/>
      <c r="L135" s="173"/>
      <c r="M135" s="173"/>
      <c r="N135" s="173"/>
      <c r="O135" s="173"/>
      <c r="P135" s="173"/>
      <c r="Q135" s="615"/>
      <c r="R135" s="1224">
        <f>$R$36</f>
        <v>0</v>
      </c>
      <c r="S135" s="1224"/>
      <c r="T135" s="173" t="s">
        <v>231</v>
      </c>
      <c r="U135" s="173"/>
      <c r="V135" s="174"/>
      <c r="W135" s="174"/>
      <c r="X135" s="174"/>
      <c r="Y135" s="174"/>
      <c r="Z135" s="174"/>
      <c r="AA135" s="174"/>
      <c r="AB135" s="173">
        <v>1</v>
      </c>
      <c r="AC135" s="387" t="s">
        <v>229</v>
      </c>
      <c r="AD135" s="173"/>
      <c r="AE135" s="173"/>
      <c r="AF135" s="173"/>
      <c r="AG135" s="173"/>
      <c r="AH135" s="1223">
        <f>R135*AB135</f>
        <v>0</v>
      </c>
      <c r="AI135" s="1224"/>
      <c r="AJ135" s="1224"/>
      <c r="AK135" s="1225"/>
      <c r="AL135" s="1228" t="s">
        <v>621</v>
      </c>
      <c r="AM135" s="1229"/>
      <c r="AN135" s="1232">
        <f>AN36</f>
        <v>6</v>
      </c>
      <c r="AO135" s="1233"/>
      <c r="AP135" s="1242" t="s">
        <v>645</v>
      </c>
      <c r="AQ135" s="1243"/>
      <c r="AR135" s="1246">
        <f>AN135*X137/1000</f>
        <v>0</v>
      </c>
      <c r="AS135" s="1247"/>
      <c r="AT135" s="1247"/>
      <c r="AU135" s="1250" t="s">
        <v>220</v>
      </c>
      <c r="AV135" s="1251"/>
      <c r="AW135" s="90"/>
      <c r="AX135" s="90"/>
    </row>
    <row r="136" spans="2:50" ht="13.5" customHeight="1">
      <c r="B136" s="1208"/>
      <c r="C136" s="1211"/>
      <c r="D136" s="1212"/>
      <c r="E136" s="1218"/>
      <c r="F136" s="1219"/>
      <c r="G136" s="1219"/>
      <c r="H136" s="1220"/>
      <c r="I136" s="638" t="s">
        <v>225</v>
      </c>
      <c r="J136" s="168"/>
      <c r="K136" s="168"/>
      <c r="L136" s="168"/>
      <c r="M136" s="168"/>
      <c r="N136" s="168"/>
      <c r="O136" s="168"/>
      <c r="P136" s="168"/>
      <c r="Q136" s="639"/>
      <c r="R136" s="1290">
        <f>$R$37</f>
        <v>296</v>
      </c>
      <c r="S136" s="1291"/>
      <c r="T136" s="168" t="s">
        <v>226</v>
      </c>
      <c r="U136" s="168"/>
      <c r="V136" s="168"/>
      <c r="W136" s="168"/>
      <c r="X136" s="1292">
        <f>IF('様式11-5'!Y$1="LPG",AB$25,0)</f>
        <v>0</v>
      </c>
      <c r="Y136" s="1293"/>
      <c r="Z136" s="168" t="s">
        <v>648</v>
      </c>
      <c r="AA136" s="168"/>
      <c r="AB136" s="168"/>
      <c r="AC136" s="169"/>
      <c r="AD136" s="168"/>
      <c r="AE136" s="168"/>
      <c r="AF136" s="168"/>
      <c r="AG136" s="168"/>
      <c r="AH136" s="1263">
        <f>R136*X136</f>
        <v>0</v>
      </c>
      <c r="AI136" s="1264"/>
      <c r="AJ136" s="1264"/>
      <c r="AK136" s="1265"/>
      <c r="AL136" s="1228"/>
      <c r="AM136" s="1229"/>
      <c r="AN136" s="1232"/>
      <c r="AO136" s="1233"/>
      <c r="AP136" s="1242"/>
      <c r="AQ136" s="1243"/>
      <c r="AR136" s="1246"/>
      <c r="AS136" s="1247"/>
      <c r="AT136" s="1247"/>
      <c r="AU136" s="1250"/>
      <c r="AV136" s="1251"/>
      <c r="AW136" s="90"/>
      <c r="AX136" s="90"/>
    </row>
    <row r="137" spans="2:50" ht="13.5" customHeight="1" thickBot="1">
      <c r="B137" s="1208"/>
      <c r="C137" s="1213"/>
      <c r="D137" s="1214"/>
      <c r="E137" s="1270" t="s">
        <v>222</v>
      </c>
      <c r="F137" s="1271"/>
      <c r="G137" s="1271"/>
      <c r="H137" s="1272"/>
      <c r="I137" s="631"/>
      <c r="J137" s="170"/>
      <c r="K137" s="170"/>
      <c r="L137" s="170"/>
      <c r="M137" s="170"/>
      <c r="N137" s="170"/>
      <c r="O137" s="170"/>
      <c r="P137" s="170"/>
      <c r="Q137" s="632"/>
      <c r="R137" s="172"/>
      <c r="S137" s="172"/>
      <c r="T137" s="170"/>
      <c r="U137" s="170"/>
      <c r="V137" s="170"/>
      <c r="W137" s="633"/>
      <c r="X137" s="1294">
        <f>SUM(X136:Y136)</f>
        <v>0</v>
      </c>
      <c r="Y137" s="1294"/>
      <c r="Z137" s="170" t="s">
        <v>221</v>
      </c>
      <c r="AA137" s="170"/>
      <c r="AB137" s="170"/>
      <c r="AC137" s="171"/>
      <c r="AD137" s="170"/>
      <c r="AE137" s="170"/>
      <c r="AF137" s="170"/>
      <c r="AG137" s="170"/>
      <c r="AH137" s="1267">
        <f>SUM(AH135:AK136)</f>
        <v>0</v>
      </c>
      <c r="AI137" s="1268"/>
      <c r="AJ137" s="1268"/>
      <c r="AK137" s="1269"/>
      <c r="AL137" s="1238"/>
      <c r="AM137" s="1239"/>
      <c r="AN137" s="1240"/>
      <c r="AO137" s="1241"/>
      <c r="AP137" s="1244"/>
      <c r="AQ137" s="1245"/>
      <c r="AR137" s="1248"/>
      <c r="AS137" s="1249"/>
      <c r="AT137" s="1249"/>
      <c r="AU137" s="1252"/>
      <c r="AV137" s="1253"/>
      <c r="AW137" s="90"/>
      <c r="AX137" s="90"/>
    </row>
    <row r="138" spans="2:50" ht="13.5" customHeight="1">
      <c r="B138" s="1234" t="s">
        <v>259</v>
      </c>
      <c r="C138" s="981"/>
      <c r="D138" s="981"/>
      <c r="E138" s="980" t="s">
        <v>173</v>
      </c>
      <c r="F138" s="981"/>
      <c r="G138" s="981"/>
      <c r="H138" s="982"/>
      <c r="I138" s="980" t="s">
        <v>258</v>
      </c>
      <c r="J138" s="981"/>
      <c r="K138" s="981"/>
      <c r="L138" s="981"/>
      <c r="M138" s="981"/>
      <c r="N138" s="981"/>
      <c r="O138" s="981"/>
      <c r="P138" s="981"/>
      <c r="Q138" s="982"/>
      <c r="R138" s="980" t="s">
        <v>257</v>
      </c>
      <c r="S138" s="981"/>
      <c r="T138" s="981"/>
      <c r="U138" s="981"/>
      <c r="V138" s="981"/>
      <c r="W138" s="981"/>
      <c r="X138" s="981"/>
      <c r="Y138" s="981"/>
      <c r="Z138" s="981"/>
      <c r="AA138" s="981"/>
      <c r="AB138" s="981"/>
      <c r="AC138" s="981"/>
      <c r="AD138" s="981"/>
      <c r="AE138" s="981"/>
      <c r="AF138" s="981"/>
      <c r="AG138" s="982"/>
      <c r="AH138" s="980" t="s">
        <v>256</v>
      </c>
      <c r="AI138" s="981"/>
      <c r="AJ138" s="981"/>
      <c r="AK138" s="1235"/>
      <c r="AL138" s="1236" t="s">
        <v>173</v>
      </c>
      <c r="AM138" s="1237"/>
      <c r="AN138" s="1010" t="s">
        <v>255</v>
      </c>
      <c r="AO138" s="1011"/>
      <c r="AP138" s="1011"/>
      <c r="AQ138" s="1206"/>
      <c r="AR138" s="1010" t="s">
        <v>254</v>
      </c>
      <c r="AS138" s="1011"/>
      <c r="AT138" s="1011"/>
      <c r="AU138" s="1011"/>
      <c r="AV138" s="1012"/>
      <c r="AW138" s="90"/>
      <c r="AX138" s="90"/>
    </row>
    <row r="139" spans="2:50" ht="13.5" customHeight="1">
      <c r="B139" s="1207" t="s">
        <v>490</v>
      </c>
      <c r="C139" s="1209" t="s">
        <v>253</v>
      </c>
      <c r="D139" s="1210"/>
      <c r="E139" s="1215" t="s">
        <v>252</v>
      </c>
      <c r="F139" s="1216"/>
      <c r="G139" s="1216"/>
      <c r="H139" s="1217"/>
      <c r="I139" s="614" t="s">
        <v>232</v>
      </c>
      <c r="J139" s="173"/>
      <c r="K139" s="173"/>
      <c r="L139" s="173"/>
      <c r="M139" s="173"/>
      <c r="N139" s="173"/>
      <c r="O139" s="173"/>
      <c r="P139" s="173"/>
      <c r="Q139" s="615"/>
      <c r="R139" s="1221">
        <f>IF($AJ$16+$AJ$18+$AJ$20+$AJ$22=0,0,1644.76)</f>
        <v>0</v>
      </c>
      <c r="S139" s="1221"/>
      <c r="T139" s="173" t="s">
        <v>250</v>
      </c>
      <c r="U139" s="173"/>
      <c r="V139" s="173"/>
      <c r="W139" s="1222">
        <f>$W$29</f>
        <v>0</v>
      </c>
      <c r="X139" s="1222"/>
      <c r="Y139" s="173" t="s">
        <v>633</v>
      </c>
      <c r="Z139" s="173"/>
      <c r="AA139" s="173">
        <v>1</v>
      </c>
      <c r="AB139" s="173" t="s">
        <v>248</v>
      </c>
      <c r="AC139" s="173"/>
      <c r="AD139" s="181">
        <v>0.85</v>
      </c>
      <c r="AE139" s="173" t="s">
        <v>247</v>
      </c>
      <c r="AF139" s="173"/>
      <c r="AG139" s="173"/>
      <c r="AH139" s="1223">
        <f>R139*W139*AA139*AD139</f>
        <v>0</v>
      </c>
      <c r="AI139" s="1224"/>
      <c r="AJ139" s="1224"/>
      <c r="AK139" s="1225"/>
      <c r="AL139" s="1226" t="s">
        <v>166</v>
      </c>
      <c r="AM139" s="1227"/>
      <c r="AN139" s="1230">
        <f>AN40</f>
        <v>0.43099999999999999</v>
      </c>
      <c r="AO139" s="1231"/>
      <c r="AP139" s="1255" t="s">
        <v>634</v>
      </c>
      <c r="AQ139" s="1256"/>
      <c r="AR139" s="1257">
        <f>AN139*AB142/1000</f>
        <v>0</v>
      </c>
      <c r="AS139" s="1258"/>
      <c r="AT139" s="1258"/>
      <c r="AU139" s="1255" t="s">
        <v>220</v>
      </c>
      <c r="AV139" s="1276"/>
      <c r="AW139" s="90"/>
      <c r="AX139" s="90"/>
    </row>
    <row r="140" spans="2:50" ht="13.5" customHeight="1">
      <c r="B140" s="1208"/>
      <c r="C140" s="1211"/>
      <c r="D140" s="1212"/>
      <c r="E140" s="1218"/>
      <c r="F140" s="1219"/>
      <c r="G140" s="1219"/>
      <c r="H140" s="1220"/>
      <c r="I140" s="1278" t="s">
        <v>225</v>
      </c>
      <c r="J140" s="1229"/>
      <c r="K140" s="1279"/>
      <c r="L140" s="1280" t="s">
        <v>658</v>
      </c>
      <c r="M140" s="1229"/>
      <c r="N140" s="1229"/>
      <c r="O140" s="1279"/>
      <c r="P140" s="1281" t="s">
        <v>650</v>
      </c>
      <c r="Q140" s="1282"/>
      <c r="R140" s="179" t="s">
        <v>635</v>
      </c>
      <c r="S140" s="178">
        <f>IF(P140="夏季",17.25,16.16)</f>
        <v>16.16</v>
      </c>
      <c r="T140" s="616" t="s">
        <v>637</v>
      </c>
      <c r="U140" s="617">
        <f>$U$30</f>
        <v>-5.0199999999999996</v>
      </c>
      <c r="V140" s="616" t="s">
        <v>652</v>
      </c>
      <c r="W140" s="618">
        <f>$W$30</f>
        <v>3.36</v>
      </c>
      <c r="X140" s="619" t="s">
        <v>684</v>
      </c>
      <c r="Y140" s="169" t="s">
        <v>239</v>
      </c>
      <c r="Z140" s="619"/>
      <c r="AA140" s="177"/>
      <c r="AB140" s="1283">
        <f>AD$17+AD$19+AD$23</f>
        <v>0</v>
      </c>
      <c r="AC140" s="1283"/>
      <c r="AD140" s="169" t="s">
        <v>644</v>
      </c>
      <c r="AE140" s="169"/>
      <c r="AF140" s="169"/>
      <c r="AG140" s="620"/>
      <c r="AH140" s="1284">
        <f>(S140+U140+W140)*AB140</f>
        <v>0</v>
      </c>
      <c r="AI140" s="1285"/>
      <c r="AJ140" s="1285"/>
      <c r="AK140" s="1286"/>
      <c r="AL140" s="1228"/>
      <c r="AM140" s="1229"/>
      <c r="AN140" s="1232"/>
      <c r="AO140" s="1233"/>
      <c r="AP140" s="1242"/>
      <c r="AQ140" s="1243"/>
      <c r="AR140" s="1246"/>
      <c r="AS140" s="1247"/>
      <c r="AT140" s="1247"/>
      <c r="AU140" s="1242"/>
      <c r="AV140" s="1277"/>
      <c r="AW140" s="90"/>
      <c r="AX140" s="90"/>
    </row>
    <row r="141" spans="2:50" ht="13.5" customHeight="1">
      <c r="B141" s="1208"/>
      <c r="C141" s="1211"/>
      <c r="D141" s="1212"/>
      <c r="E141" s="1218"/>
      <c r="F141" s="1219"/>
      <c r="G141" s="1219"/>
      <c r="H141" s="1220"/>
      <c r="I141" s="621"/>
      <c r="J141" s="622"/>
      <c r="K141" s="622"/>
      <c r="L141" s="623"/>
      <c r="M141" s="623"/>
      <c r="N141" s="623"/>
      <c r="O141" s="623"/>
      <c r="P141" s="623"/>
      <c r="Q141" s="624"/>
      <c r="R141" s="176"/>
      <c r="S141" s="625" t="s">
        <v>238</v>
      </c>
      <c r="T141" s="643"/>
      <c r="U141" s="644" t="s">
        <v>237</v>
      </c>
      <c r="V141" s="643"/>
      <c r="W141" s="628" t="s">
        <v>236</v>
      </c>
      <c r="Y141" s="175"/>
      <c r="AA141" s="93"/>
      <c r="AB141" s="386"/>
      <c r="AC141" s="386"/>
      <c r="AD141" s="175"/>
      <c r="AE141" s="175"/>
      <c r="AF141" s="175"/>
      <c r="AG141" s="630"/>
      <c r="AH141" s="1287"/>
      <c r="AI141" s="1288"/>
      <c r="AJ141" s="1288"/>
      <c r="AK141" s="1289"/>
      <c r="AL141" s="1228"/>
      <c r="AM141" s="1229"/>
      <c r="AN141" s="1232"/>
      <c r="AO141" s="1233"/>
      <c r="AP141" s="1242"/>
      <c r="AQ141" s="1243"/>
      <c r="AR141" s="1246"/>
      <c r="AS141" s="1247"/>
      <c r="AT141" s="1247"/>
      <c r="AU141" s="1242"/>
      <c r="AV141" s="1277"/>
      <c r="AW141" s="90"/>
      <c r="AX141" s="90"/>
    </row>
    <row r="142" spans="2:50" ht="13.5" customHeight="1">
      <c r="B142" s="1208"/>
      <c r="C142" s="1213"/>
      <c r="D142" s="1214"/>
      <c r="E142" s="1270" t="s">
        <v>222</v>
      </c>
      <c r="F142" s="1271"/>
      <c r="G142" s="1271"/>
      <c r="H142" s="1272"/>
      <c r="I142" s="631"/>
      <c r="J142" s="170"/>
      <c r="K142" s="170"/>
      <c r="L142" s="170"/>
      <c r="M142" s="170"/>
      <c r="N142" s="170"/>
      <c r="O142" s="170"/>
      <c r="P142" s="170"/>
      <c r="Q142" s="632"/>
      <c r="R142" s="172"/>
      <c r="S142" s="172"/>
      <c r="T142" s="170"/>
      <c r="U142" s="170"/>
      <c r="V142" s="170"/>
      <c r="W142" s="633"/>
      <c r="X142" s="634"/>
      <c r="Y142" s="634"/>
      <c r="Z142" s="635"/>
      <c r="AA142" s="636"/>
      <c r="AB142" s="1273">
        <f>SUM(AB140:AC140)</f>
        <v>0</v>
      </c>
      <c r="AC142" s="1273"/>
      <c r="AD142" s="637" t="s">
        <v>235</v>
      </c>
      <c r="AE142" s="170"/>
      <c r="AF142" s="170"/>
      <c r="AG142" s="170"/>
      <c r="AH142" s="1267">
        <f>SUM(AH139:AK140)</f>
        <v>0</v>
      </c>
      <c r="AI142" s="1268"/>
      <c r="AJ142" s="1268"/>
      <c r="AK142" s="1269"/>
      <c r="AL142" s="1228"/>
      <c r="AM142" s="1229"/>
      <c r="AN142" s="1232"/>
      <c r="AO142" s="1233"/>
      <c r="AP142" s="1242"/>
      <c r="AQ142" s="1243"/>
      <c r="AR142" s="1246"/>
      <c r="AS142" s="1247"/>
      <c r="AT142" s="1247"/>
      <c r="AU142" s="1242"/>
      <c r="AV142" s="1277"/>
      <c r="AW142" s="90"/>
      <c r="AX142" s="90"/>
    </row>
    <row r="143" spans="2:50" ht="13.5" customHeight="1">
      <c r="B143" s="1208"/>
      <c r="C143" s="1209" t="s">
        <v>234</v>
      </c>
      <c r="D143" s="1210"/>
      <c r="E143" s="1274" t="s">
        <v>233</v>
      </c>
      <c r="F143" s="1216"/>
      <c r="G143" s="1216"/>
      <c r="H143" s="1217"/>
      <c r="I143" s="614" t="s">
        <v>232</v>
      </c>
      <c r="J143" s="173"/>
      <c r="K143" s="173"/>
      <c r="L143" s="173"/>
      <c r="M143" s="173"/>
      <c r="N143" s="173"/>
      <c r="O143" s="173"/>
      <c r="P143" s="173"/>
      <c r="Q143" s="615"/>
      <c r="R143" s="354" t="s">
        <v>614</v>
      </c>
      <c r="S143" s="1275">
        <f>IF('様式11-5'!Y$1="LPG",0,IF(AD$24&lt;50,料金単価!$C$7,(IF(AD$24&lt;100,料金単価!$C$8,IF($AD$24&lt;250,料金単価!$C$9,IF($AD$24&lt;500,料金単価!$C$10,IF($AD$24&lt;800,料金単価!$C$11,料金単価!$C$12)))))))</f>
        <v>1210</v>
      </c>
      <c r="T143" s="1275"/>
      <c r="U143" s="173" t="s">
        <v>231</v>
      </c>
      <c r="V143" s="388"/>
      <c r="W143" s="174"/>
      <c r="X143" s="174"/>
      <c r="Y143" s="174"/>
      <c r="Z143" s="174"/>
      <c r="AA143" s="174"/>
      <c r="AB143" s="173">
        <v>1</v>
      </c>
      <c r="AC143" s="387" t="s">
        <v>229</v>
      </c>
      <c r="AD143" s="173"/>
      <c r="AE143" s="173"/>
      <c r="AF143" s="173"/>
      <c r="AG143" s="173"/>
      <c r="AH143" s="1223">
        <f>S143*AB143</f>
        <v>1210</v>
      </c>
      <c r="AI143" s="1224"/>
      <c r="AJ143" s="1224"/>
      <c r="AK143" s="1225"/>
      <c r="AL143" s="1254" t="s">
        <v>233</v>
      </c>
      <c r="AM143" s="1227"/>
      <c r="AN143" s="1230">
        <f>AN44</f>
        <v>2.29</v>
      </c>
      <c r="AO143" s="1231"/>
      <c r="AP143" s="1255" t="s">
        <v>642</v>
      </c>
      <c r="AQ143" s="1256"/>
      <c r="AR143" s="1257">
        <f>AN143*X145/1000</f>
        <v>0</v>
      </c>
      <c r="AS143" s="1258"/>
      <c r="AT143" s="1258"/>
      <c r="AU143" s="1259" t="s">
        <v>220</v>
      </c>
      <c r="AV143" s="1260"/>
      <c r="AW143" s="90"/>
      <c r="AX143" s="90"/>
    </row>
    <row r="144" spans="2:50" ht="13.5" customHeight="1">
      <c r="B144" s="1208"/>
      <c r="C144" s="1211"/>
      <c r="D144" s="1212"/>
      <c r="E144" s="1218"/>
      <c r="F144" s="1219"/>
      <c r="G144" s="1219"/>
      <c r="H144" s="1220"/>
      <c r="I144" s="638" t="s">
        <v>225</v>
      </c>
      <c r="J144" s="168"/>
      <c r="K144" s="168"/>
      <c r="L144" s="168"/>
      <c r="M144" s="168"/>
      <c r="N144" s="168"/>
      <c r="O144" s="168"/>
      <c r="P144" s="168" t="s">
        <v>228</v>
      </c>
      <c r="Q144" s="639"/>
      <c r="R144" s="179" t="s">
        <v>614</v>
      </c>
      <c r="S144" s="1261">
        <f>IF(P144="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144" s="1261"/>
      <c r="U144" s="168" t="s">
        <v>226</v>
      </c>
      <c r="V144" s="640" t="s">
        <v>669</v>
      </c>
      <c r="W144" s="641">
        <f>W133</f>
        <v>-37.96</v>
      </c>
      <c r="X144" s="642" t="s">
        <v>627</v>
      </c>
      <c r="Y144" s="623" t="s">
        <v>628</v>
      </c>
      <c r="Z144" s="1295">
        <f>IF('様式11-5'!Y$1="LPG",0,AD$24)</f>
        <v>0</v>
      </c>
      <c r="AA144" s="1295"/>
      <c r="AB144" s="168" t="s">
        <v>629</v>
      </c>
      <c r="AC144" s="168"/>
      <c r="AD144" s="168"/>
      <c r="AE144" s="168"/>
      <c r="AF144" s="168"/>
      <c r="AG144" s="168"/>
      <c r="AH144" s="1263">
        <f>(S144+W144)*Z144</f>
        <v>0</v>
      </c>
      <c r="AI144" s="1264"/>
      <c r="AJ144" s="1264"/>
      <c r="AK144" s="1265"/>
      <c r="AL144" s="1228"/>
      <c r="AM144" s="1229"/>
      <c r="AN144" s="1232"/>
      <c r="AO144" s="1233"/>
      <c r="AP144" s="1242"/>
      <c r="AQ144" s="1243"/>
      <c r="AR144" s="1246"/>
      <c r="AS144" s="1247"/>
      <c r="AT144" s="1247"/>
      <c r="AU144" s="1250"/>
      <c r="AV144" s="1251"/>
      <c r="AW144" s="90"/>
      <c r="AX144" s="90"/>
    </row>
    <row r="145" spans="2:50" ht="13.5" customHeight="1">
      <c r="B145" s="1208"/>
      <c r="C145" s="1211"/>
      <c r="D145" s="1212"/>
      <c r="E145" s="1270" t="s">
        <v>222</v>
      </c>
      <c r="F145" s="1271"/>
      <c r="G145" s="1271"/>
      <c r="H145" s="1272"/>
      <c r="I145" s="631"/>
      <c r="J145" s="170"/>
      <c r="K145" s="170"/>
      <c r="L145" s="170"/>
      <c r="M145" s="170"/>
      <c r="N145" s="170"/>
      <c r="O145" s="170"/>
      <c r="P145" s="170"/>
      <c r="Q145" s="632"/>
      <c r="R145" s="172"/>
      <c r="S145" s="172"/>
      <c r="T145" s="170"/>
      <c r="U145" s="170"/>
      <c r="V145" s="170"/>
      <c r="W145" s="633"/>
      <c r="X145" s="634"/>
      <c r="Y145" s="634"/>
      <c r="Z145" s="1266">
        <f>SUM(Z144:Z144)</f>
        <v>0</v>
      </c>
      <c r="AA145" s="1266"/>
      <c r="AB145" s="635" t="s">
        <v>221</v>
      </c>
      <c r="AC145" s="635"/>
      <c r="AD145" s="170"/>
      <c r="AE145" s="170"/>
      <c r="AF145" s="170"/>
      <c r="AG145" s="170"/>
      <c r="AH145" s="1267">
        <f>SUM(AH143:AK144)</f>
        <v>1210</v>
      </c>
      <c r="AI145" s="1268"/>
      <c r="AJ145" s="1268"/>
      <c r="AK145" s="1269"/>
      <c r="AL145" s="1238"/>
      <c r="AM145" s="1239"/>
      <c r="AN145" s="1240"/>
      <c r="AO145" s="1241"/>
      <c r="AP145" s="1244"/>
      <c r="AQ145" s="1245"/>
      <c r="AR145" s="1248"/>
      <c r="AS145" s="1249"/>
      <c r="AT145" s="1249"/>
      <c r="AU145" s="1252"/>
      <c r="AV145" s="1253"/>
      <c r="AW145" s="90"/>
      <c r="AX145" s="90"/>
    </row>
    <row r="146" spans="2:50" ht="13.5" customHeight="1">
      <c r="B146" s="1208"/>
      <c r="C146" s="1211"/>
      <c r="D146" s="1212"/>
      <c r="E146" s="1274" t="s">
        <v>649</v>
      </c>
      <c r="F146" s="1216"/>
      <c r="G146" s="1216"/>
      <c r="H146" s="1217"/>
      <c r="I146" s="614" t="s">
        <v>232</v>
      </c>
      <c r="J146" s="173"/>
      <c r="K146" s="173"/>
      <c r="L146" s="173"/>
      <c r="M146" s="173"/>
      <c r="N146" s="173"/>
      <c r="O146" s="173"/>
      <c r="P146" s="173"/>
      <c r="Q146" s="615"/>
      <c r="R146" s="1224">
        <f>$R$36</f>
        <v>0</v>
      </c>
      <c r="S146" s="1224"/>
      <c r="T146" s="173" t="s">
        <v>231</v>
      </c>
      <c r="U146" s="173"/>
      <c r="V146" s="174"/>
      <c r="W146" s="174"/>
      <c r="X146" s="174"/>
      <c r="Y146" s="174"/>
      <c r="Z146" s="174"/>
      <c r="AA146" s="174"/>
      <c r="AB146" s="173">
        <v>1</v>
      </c>
      <c r="AC146" s="387" t="s">
        <v>229</v>
      </c>
      <c r="AD146" s="173"/>
      <c r="AE146" s="173"/>
      <c r="AF146" s="173"/>
      <c r="AG146" s="173"/>
      <c r="AH146" s="1223">
        <f>R146*AB146</f>
        <v>0</v>
      </c>
      <c r="AI146" s="1224"/>
      <c r="AJ146" s="1224"/>
      <c r="AK146" s="1225"/>
      <c r="AL146" s="1228" t="s">
        <v>630</v>
      </c>
      <c r="AM146" s="1229"/>
      <c r="AN146" s="1232">
        <f>AN47</f>
        <v>6</v>
      </c>
      <c r="AO146" s="1233"/>
      <c r="AP146" s="1242" t="s">
        <v>642</v>
      </c>
      <c r="AQ146" s="1243"/>
      <c r="AR146" s="1246">
        <f>AN146*X148/1000</f>
        <v>0</v>
      </c>
      <c r="AS146" s="1247"/>
      <c r="AT146" s="1247"/>
      <c r="AU146" s="1250" t="s">
        <v>220</v>
      </c>
      <c r="AV146" s="1251"/>
      <c r="AW146" s="90"/>
      <c r="AX146" s="90"/>
    </row>
    <row r="147" spans="2:50" ht="13.5" customHeight="1">
      <c r="B147" s="1208"/>
      <c r="C147" s="1211"/>
      <c r="D147" s="1212"/>
      <c r="E147" s="1218"/>
      <c r="F147" s="1219"/>
      <c r="G147" s="1219"/>
      <c r="H147" s="1220"/>
      <c r="I147" s="638" t="s">
        <v>225</v>
      </c>
      <c r="J147" s="168"/>
      <c r="K147" s="168"/>
      <c r="L147" s="168"/>
      <c r="M147" s="168"/>
      <c r="N147" s="168"/>
      <c r="O147" s="168"/>
      <c r="P147" s="168"/>
      <c r="Q147" s="639"/>
      <c r="R147" s="1290">
        <f>$R$37</f>
        <v>296</v>
      </c>
      <c r="S147" s="1291"/>
      <c r="T147" s="168" t="s">
        <v>226</v>
      </c>
      <c r="U147" s="168"/>
      <c r="V147" s="168"/>
      <c r="W147" s="168"/>
      <c r="X147" s="1292">
        <f>IF('様式11-5'!Y$1="LPG",AB$25,0)</f>
        <v>0</v>
      </c>
      <c r="Y147" s="1293"/>
      <c r="Z147" s="168" t="s">
        <v>623</v>
      </c>
      <c r="AA147" s="168"/>
      <c r="AB147" s="168"/>
      <c r="AC147" s="169"/>
      <c r="AD147" s="168"/>
      <c r="AE147" s="168"/>
      <c r="AF147" s="168"/>
      <c r="AG147" s="168"/>
      <c r="AH147" s="1263">
        <f>R147*X147</f>
        <v>0</v>
      </c>
      <c r="AI147" s="1264"/>
      <c r="AJ147" s="1264"/>
      <c r="AK147" s="1265"/>
      <c r="AL147" s="1228"/>
      <c r="AM147" s="1229"/>
      <c r="AN147" s="1232"/>
      <c r="AO147" s="1233"/>
      <c r="AP147" s="1242"/>
      <c r="AQ147" s="1243"/>
      <c r="AR147" s="1246"/>
      <c r="AS147" s="1247"/>
      <c r="AT147" s="1247"/>
      <c r="AU147" s="1250"/>
      <c r="AV147" s="1251"/>
      <c r="AW147" s="90"/>
      <c r="AX147" s="90"/>
    </row>
    <row r="148" spans="2:50" ht="13.5" customHeight="1" thickBot="1">
      <c r="B148" s="1208"/>
      <c r="C148" s="1213"/>
      <c r="D148" s="1214"/>
      <c r="E148" s="1270" t="s">
        <v>222</v>
      </c>
      <c r="F148" s="1271"/>
      <c r="G148" s="1271"/>
      <c r="H148" s="1272"/>
      <c r="I148" s="631"/>
      <c r="J148" s="170"/>
      <c r="K148" s="170"/>
      <c r="L148" s="170"/>
      <c r="M148" s="170"/>
      <c r="N148" s="170"/>
      <c r="O148" s="170"/>
      <c r="P148" s="170"/>
      <c r="Q148" s="632"/>
      <c r="R148" s="172"/>
      <c r="S148" s="172"/>
      <c r="T148" s="170"/>
      <c r="U148" s="170"/>
      <c r="V148" s="170"/>
      <c r="W148" s="633"/>
      <c r="X148" s="1294">
        <f>SUM(X147:Y147)</f>
        <v>0</v>
      </c>
      <c r="Y148" s="1294"/>
      <c r="Z148" s="170" t="s">
        <v>221</v>
      </c>
      <c r="AA148" s="170"/>
      <c r="AB148" s="170"/>
      <c r="AC148" s="171"/>
      <c r="AD148" s="170"/>
      <c r="AE148" s="170"/>
      <c r="AF148" s="170"/>
      <c r="AG148" s="170"/>
      <c r="AH148" s="1267">
        <f>SUM(AH146:AK147)</f>
        <v>0</v>
      </c>
      <c r="AI148" s="1268"/>
      <c r="AJ148" s="1268"/>
      <c r="AK148" s="1269"/>
      <c r="AL148" s="1238"/>
      <c r="AM148" s="1239"/>
      <c r="AN148" s="1240"/>
      <c r="AO148" s="1241"/>
      <c r="AP148" s="1244"/>
      <c r="AQ148" s="1245"/>
      <c r="AR148" s="1248"/>
      <c r="AS148" s="1249"/>
      <c r="AT148" s="1249"/>
      <c r="AU148" s="1252"/>
      <c r="AV148" s="1253"/>
      <c r="AW148" s="90"/>
      <c r="AX148" s="90"/>
    </row>
    <row r="149" spans="2:50" ht="13.5" customHeight="1">
      <c r="B149" s="1234" t="s">
        <v>259</v>
      </c>
      <c r="C149" s="981"/>
      <c r="D149" s="981"/>
      <c r="E149" s="980" t="s">
        <v>173</v>
      </c>
      <c r="F149" s="981"/>
      <c r="G149" s="981"/>
      <c r="H149" s="982"/>
      <c r="I149" s="980" t="s">
        <v>258</v>
      </c>
      <c r="J149" s="981"/>
      <c r="K149" s="981"/>
      <c r="L149" s="981"/>
      <c r="M149" s="981"/>
      <c r="N149" s="981"/>
      <c r="O149" s="981"/>
      <c r="P149" s="981"/>
      <c r="Q149" s="982"/>
      <c r="R149" s="980" t="s">
        <v>257</v>
      </c>
      <c r="S149" s="981"/>
      <c r="T149" s="981"/>
      <c r="U149" s="981"/>
      <c r="V149" s="981"/>
      <c r="W149" s="981"/>
      <c r="X149" s="981"/>
      <c r="Y149" s="981"/>
      <c r="Z149" s="981"/>
      <c r="AA149" s="981"/>
      <c r="AB149" s="981"/>
      <c r="AC149" s="981"/>
      <c r="AD149" s="981"/>
      <c r="AE149" s="981"/>
      <c r="AF149" s="981"/>
      <c r="AG149" s="982"/>
      <c r="AH149" s="980" t="s">
        <v>256</v>
      </c>
      <c r="AI149" s="981"/>
      <c r="AJ149" s="981"/>
      <c r="AK149" s="1235"/>
      <c r="AL149" s="1236" t="s">
        <v>173</v>
      </c>
      <c r="AM149" s="1237"/>
      <c r="AN149" s="1010" t="s">
        <v>255</v>
      </c>
      <c r="AO149" s="1011"/>
      <c r="AP149" s="1011"/>
      <c r="AQ149" s="1206"/>
      <c r="AR149" s="1010" t="s">
        <v>254</v>
      </c>
      <c r="AS149" s="1011"/>
      <c r="AT149" s="1011"/>
      <c r="AU149" s="1011"/>
      <c r="AV149" s="1012"/>
      <c r="AW149" s="90"/>
      <c r="AX149" s="90"/>
    </row>
    <row r="150" spans="2:50" ht="13.5" customHeight="1">
      <c r="B150" s="1207" t="s">
        <v>369</v>
      </c>
      <c r="C150" s="1209" t="s">
        <v>253</v>
      </c>
      <c r="D150" s="1210"/>
      <c r="E150" s="1215" t="s">
        <v>252</v>
      </c>
      <c r="F150" s="1216"/>
      <c r="G150" s="1216"/>
      <c r="H150" s="1217"/>
      <c r="I150" s="614" t="s">
        <v>232</v>
      </c>
      <c r="J150" s="173"/>
      <c r="K150" s="173"/>
      <c r="L150" s="173"/>
      <c r="M150" s="173"/>
      <c r="N150" s="173"/>
      <c r="O150" s="173"/>
      <c r="P150" s="173"/>
      <c r="Q150" s="615"/>
      <c r="R150" s="1221">
        <f>IF($AJ$16+$AJ$18+$AJ$20+$AJ$22=0,0,1644.76)</f>
        <v>0</v>
      </c>
      <c r="S150" s="1221"/>
      <c r="T150" s="173" t="s">
        <v>250</v>
      </c>
      <c r="U150" s="173"/>
      <c r="V150" s="173"/>
      <c r="W150" s="1222">
        <f>$W$29</f>
        <v>0</v>
      </c>
      <c r="X150" s="1222"/>
      <c r="Y150" s="173" t="s">
        <v>624</v>
      </c>
      <c r="Z150" s="173"/>
      <c r="AA150" s="173">
        <v>1</v>
      </c>
      <c r="AB150" s="173" t="s">
        <v>248</v>
      </c>
      <c r="AC150" s="173"/>
      <c r="AD150" s="181">
        <v>0.85</v>
      </c>
      <c r="AE150" s="173" t="s">
        <v>247</v>
      </c>
      <c r="AF150" s="173"/>
      <c r="AG150" s="173"/>
      <c r="AH150" s="1223">
        <f>R150*W150*AA150*AD150</f>
        <v>0</v>
      </c>
      <c r="AI150" s="1224"/>
      <c r="AJ150" s="1224"/>
      <c r="AK150" s="1225"/>
      <c r="AL150" s="1226" t="s">
        <v>166</v>
      </c>
      <c r="AM150" s="1227"/>
      <c r="AN150" s="1230">
        <f>AN52</f>
        <v>0</v>
      </c>
      <c r="AO150" s="1231"/>
      <c r="AP150" s="1255" t="s">
        <v>693</v>
      </c>
      <c r="AQ150" s="1256"/>
      <c r="AR150" s="1257">
        <f>AN150*AB153/1000</f>
        <v>0</v>
      </c>
      <c r="AS150" s="1258"/>
      <c r="AT150" s="1258"/>
      <c r="AU150" s="1255" t="s">
        <v>220</v>
      </c>
      <c r="AV150" s="1276"/>
      <c r="AW150" s="90"/>
      <c r="AX150" s="90"/>
    </row>
    <row r="151" spans="2:50" ht="13.5" customHeight="1">
      <c r="B151" s="1208"/>
      <c r="C151" s="1211"/>
      <c r="D151" s="1212"/>
      <c r="E151" s="1218"/>
      <c r="F151" s="1219"/>
      <c r="G151" s="1219"/>
      <c r="H151" s="1220"/>
      <c r="I151" s="1278" t="s">
        <v>225</v>
      </c>
      <c r="J151" s="1229"/>
      <c r="K151" s="1279"/>
      <c r="L151" s="1280" t="s">
        <v>246</v>
      </c>
      <c r="M151" s="1229"/>
      <c r="N151" s="1229"/>
      <c r="O151" s="1279"/>
      <c r="P151" s="1281" t="s">
        <v>663</v>
      </c>
      <c r="Q151" s="1282"/>
      <c r="R151" s="179" t="s">
        <v>651</v>
      </c>
      <c r="S151" s="178">
        <f>IF(P151="夏季",17.25,16.16)</f>
        <v>16.16</v>
      </c>
      <c r="T151" s="616" t="s">
        <v>636</v>
      </c>
      <c r="U151" s="617">
        <f>$U$30</f>
        <v>-5.0199999999999996</v>
      </c>
      <c r="V151" s="616" t="s">
        <v>637</v>
      </c>
      <c r="W151" s="618">
        <f>$W$30</f>
        <v>3.36</v>
      </c>
      <c r="X151" s="619" t="s">
        <v>625</v>
      </c>
      <c r="Y151" s="169" t="s">
        <v>239</v>
      </c>
      <c r="Z151" s="619"/>
      <c r="AA151" s="177"/>
      <c r="AB151" s="1283">
        <f>AF$17+AF$19+AF$23</f>
        <v>0</v>
      </c>
      <c r="AC151" s="1283"/>
      <c r="AD151" s="169" t="s">
        <v>653</v>
      </c>
      <c r="AE151" s="169"/>
      <c r="AF151" s="169"/>
      <c r="AG151" s="620"/>
      <c r="AH151" s="1284">
        <f>(S151+U151+W151)*AB151</f>
        <v>0</v>
      </c>
      <c r="AI151" s="1285"/>
      <c r="AJ151" s="1285"/>
      <c r="AK151" s="1286"/>
      <c r="AL151" s="1228"/>
      <c r="AM151" s="1229"/>
      <c r="AN151" s="1232"/>
      <c r="AO151" s="1233"/>
      <c r="AP151" s="1242"/>
      <c r="AQ151" s="1243"/>
      <c r="AR151" s="1246"/>
      <c r="AS151" s="1247"/>
      <c r="AT151" s="1247"/>
      <c r="AU151" s="1242"/>
      <c r="AV151" s="1277"/>
      <c r="AW151" s="90"/>
      <c r="AX151" s="90"/>
    </row>
    <row r="152" spans="2:50" ht="13.5" customHeight="1">
      <c r="B152" s="1208"/>
      <c r="C152" s="1211"/>
      <c r="D152" s="1212"/>
      <c r="E152" s="1218"/>
      <c r="F152" s="1219"/>
      <c r="G152" s="1219"/>
      <c r="H152" s="1220"/>
      <c r="I152" s="621"/>
      <c r="J152" s="622"/>
      <c r="K152" s="622"/>
      <c r="L152" s="623"/>
      <c r="M152" s="623"/>
      <c r="N152" s="623"/>
      <c r="O152" s="623"/>
      <c r="P152" s="623"/>
      <c r="Q152" s="624"/>
      <c r="R152" s="176"/>
      <c r="S152" s="625" t="s">
        <v>238</v>
      </c>
      <c r="T152" s="643"/>
      <c r="U152" s="644" t="s">
        <v>237</v>
      </c>
      <c r="V152" s="643"/>
      <c r="W152" s="628" t="s">
        <v>236</v>
      </c>
      <c r="Y152" s="175"/>
      <c r="AA152" s="93"/>
      <c r="AB152" s="386"/>
      <c r="AC152" s="386"/>
      <c r="AD152" s="175"/>
      <c r="AE152" s="175"/>
      <c r="AF152" s="175"/>
      <c r="AG152" s="630"/>
      <c r="AH152" s="1287"/>
      <c r="AI152" s="1288"/>
      <c r="AJ152" s="1288"/>
      <c r="AK152" s="1289"/>
      <c r="AL152" s="1228"/>
      <c r="AM152" s="1229"/>
      <c r="AN152" s="1232"/>
      <c r="AO152" s="1233"/>
      <c r="AP152" s="1242"/>
      <c r="AQ152" s="1243"/>
      <c r="AR152" s="1246"/>
      <c r="AS152" s="1247"/>
      <c r="AT152" s="1247"/>
      <c r="AU152" s="1242"/>
      <c r="AV152" s="1277"/>
      <c r="AW152" s="90"/>
      <c r="AX152" s="90"/>
    </row>
    <row r="153" spans="2:50" ht="13.5" customHeight="1">
      <c r="B153" s="1208"/>
      <c r="C153" s="1213"/>
      <c r="D153" s="1214"/>
      <c r="E153" s="1270" t="s">
        <v>222</v>
      </c>
      <c r="F153" s="1271"/>
      <c r="G153" s="1271"/>
      <c r="H153" s="1272"/>
      <c r="I153" s="631"/>
      <c r="J153" s="170"/>
      <c r="K153" s="170"/>
      <c r="L153" s="170"/>
      <c r="M153" s="170"/>
      <c r="N153" s="170"/>
      <c r="O153" s="170"/>
      <c r="P153" s="170"/>
      <c r="Q153" s="632"/>
      <c r="R153" s="172"/>
      <c r="S153" s="172"/>
      <c r="T153" s="170"/>
      <c r="U153" s="170"/>
      <c r="V153" s="170"/>
      <c r="W153" s="633"/>
      <c r="X153" s="634"/>
      <c r="Y153" s="634"/>
      <c r="Z153" s="635"/>
      <c r="AA153" s="636"/>
      <c r="AB153" s="1273">
        <f>SUM(AB151:AC151)</f>
        <v>0</v>
      </c>
      <c r="AC153" s="1273"/>
      <c r="AD153" s="637" t="s">
        <v>235</v>
      </c>
      <c r="AE153" s="170"/>
      <c r="AF153" s="170"/>
      <c r="AG153" s="170"/>
      <c r="AH153" s="1267">
        <f>SUM(AH150:AK151)</f>
        <v>0</v>
      </c>
      <c r="AI153" s="1268"/>
      <c r="AJ153" s="1268"/>
      <c r="AK153" s="1269"/>
      <c r="AL153" s="1228"/>
      <c r="AM153" s="1229"/>
      <c r="AN153" s="1232"/>
      <c r="AO153" s="1233"/>
      <c r="AP153" s="1242"/>
      <c r="AQ153" s="1243"/>
      <c r="AR153" s="1246"/>
      <c r="AS153" s="1247"/>
      <c r="AT153" s="1247"/>
      <c r="AU153" s="1242"/>
      <c r="AV153" s="1277"/>
      <c r="AW153" s="90"/>
      <c r="AX153" s="90"/>
    </row>
    <row r="154" spans="2:50" ht="13.5" customHeight="1">
      <c r="B154" s="1208"/>
      <c r="C154" s="1209" t="s">
        <v>234</v>
      </c>
      <c r="D154" s="1210"/>
      <c r="E154" s="1274" t="s">
        <v>233</v>
      </c>
      <c r="F154" s="1216"/>
      <c r="G154" s="1216"/>
      <c r="H154" s="1217"/>
      <c r="I154" s="614" t="s">
        <v>232</v>
      </c>
      <c r="J154" s="173"/>
      <c r="K154" s="173"/>
      <c r="L154" s="173"/>
      <c r="M154" s="173"/>
      <c r="N154" s="173"/>
      <c r="O154" s="173"/>
      <c r="P154" s="173"/>
      <c r="Q154" s="615"/>
      <c r="R154" s="354" t="s">
        <v>614</v>
      </c>
      <c r="S154" s="1275">
        <f>IF('様式11-5'!Y$1="LPG",0,IF(AF$24&lt;50,料金単価!$C$7,(IF(AF$24&lt;100,料金単価!$C$8,IF($AF$24&lt;250,料金単価!$C$9,IF($AF$24&lt;500,料金単価!$C$10,IF($AF$24&lt;800,料金単価!$C$11,料金単価!$C$12)))))))</f>
        <v>1210</v>
      </c>
      <c r="T154" s="1275"/>
      <c r="U154" s="173" t="s">
        <v>231</v>
      </c>
      <c r="V154" s="388"/>
      <c r="W154" s="174"/>
      <c r="X154" s="174"/>
      <c r="Y154" s="174"/>
      <c r="Z154" s="174"/>
      <c r="AA154" s="174"/>
      <c r="AB154" s="173">
        <v>1</v>
      </c>
      <c r="AC154" s="387" t="s">
        <v>229</v>
      </c>
      <c r="AD154" s="173"/>
      <c r="AE154" s="173"/>
      <c r="AF154" s="173"/>
      <c r="AG154" s="173"/>
      <c r="AH154" s="1223">
        <f>S154*AB154</f>
        <v>1210</v>
      </c>
      <c r="AI154" s="1224"/>
      <c r="AJ154" s="1224"/>
      <c r="AK154" s="1225"/>
      <c r="AL154" s="1254" t="s">
        <v>233</v>
      </c>
      <c r="AM154" s="1227"/>
      <c r="AN154" s="1230">
        <f>AN56</f>
        <v>0</v>
      </c>
      <c r="AO154" s="1231"/>
      <c r="AP154" s="1255" t="s">
        <v>645</v>
      </c>
      <c r="AQ154" s="1256"/>
      <c r="AR154" s="1257">
        <f>AN154*X156/1000</f>
        <v>0</v>
      </c>
      <c r="AS154" s="1258"/>
      <c r="AT154" s="1258"/>
      <c r="AU154" s="1259" t="s">
        <v>220</v>
      </c>
      <c r="AV154" s="1260"/>
      <c r="AW154" s="90"/>
      <c r="AX154" s="90"/>
    </row>
    <row r="155" spans="2:50" ht="13.5" customHeight="1">
      <c r="B155" s="1208"/>
      <c r="C155" s="1211"/>
      <c r="D155" s="1212"/>
      <c r="E155" s="1218"/>
      <c r="F155" s="1219"/>
      <c r="G155" s="1219"/>
      <c r="H155" s="1220"/>
      <c r="I155" s="638" t="s">
        <v>225</v>
      </c>
      <c r="J155" s="168"/>
      <c r="K155" s="168"/>
      <c r="L155" s="168"/>
      <c r="M155" s="168"/>
      <c r="N155" s="168"/>
      <c r="O155" s="168"/>
      <c r="P155" s="168" t="s">
        <v>228</v>
      </c>
      <c r="Q155" s="639"/>
      <c r="R155" s="179" t="s">
        <v>614</v>
      </c>
      <c r="S155" s="1261">
        <f>IF(P155="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155" s="1261"/>
      <c r="U155" s="168" t="s">
        <v>226</v>
      </c>
      <c r="V155" s="640" t="s">
        <v>646</v>
      </c>
      <c r="W155" s="641">
        <f>W144</f>
        <v>-37.96</v>
      </c>
      <c r="X155" s="642" t="s">
        <v>618</v>
      </c>
      <c r="Y155" s="623" t="s">
        <v>647</v>
      </c>
      <c r="Z155" s="1295">
        <f>IF('様式11-5'!Y$1="LPG",0,AF$24)</f>
        <v>0</v>
      </c>
      <c r="AA155" s="1295"/>
      <c r="AB155" s="168" t="s">
        <v>648</v>
      </c>
      <c r="AC155" s="168"/>
      <c r="AD155" s="168"/>
      <c r="AE155" s="168"/>
      <c r="AF155" s="168"/>
      <c r="AG155" s="168"/>
      <c r="AH155" s="1263">
        <f>(S155+W155)*Z155</f>
        <v>0</v>
      </c>
      <c r="AI155" s="1264"/>
      <c r="AJ155" s="1264"/>
      <c r="AK155" s="1265"/>
      <c r="AL155" s="1228"/>
      <c r="AM155" s="1229"/>
      <c r="AN155" s="1232"/>
      <c r="AO155" s="1233"/>
      <c r="AP155" s="1242"/>
      <c r="AQ155" s="1243"/>
      <c r="AR155" s="1246"/>
      <c r="AS155" s="1247"/>
      <c r="AT155" s="1247"/>
      <c r="AU155" s="1250"/>
      <c r="AV155" s="1251"/>
      <c r="AW155" s="90"/>
      <c r="AX155" s="90"/>
    </row>
    <row r="156" spans="2:50" ht="13.5" customHeight="1">
      <c r="B156" s="1208"/>
      <c r="C156" s="1211"/>
      <c r="D156" s="1212"/>
      <c r="E156" s="1270" t="s">
        <v>222</v>
      </c>
      <c r="F156" s="1271"/>
      <c r="G156" s="1271"/>
      <c r="H156" s="1272"/>
      <c r="I156" s="631"/>
      <c r="J156" s="170"/>
      <c r="K156" s="170"/>
      <c r="L156" s="170"/>
      <c r="M156" s="170"/>
      <c r="N156" s="170"/>
      <c r="O156" s="170"/>
      <c r="P156" s="170"/>
      <c r="Q156" s="632"/>
      <c r="R156" s="172"/>
      <c r="S156" s="172"/>
      <c r="T156" s="170"/>
      <c r="U156" s="170"/>
      <c r="V156" s="170"/>
      <c r="W156" s="633"/>
      <c r="X156" s="634"/>
      <c r="Y156" s="634"/>
      <c r="Z156" s="1266">
        <f>SUM(Z155:Z155)</f>
        <v>0</v>
      </c>
      <c r="AA156" s="1266"/>
      <c r="AB156" s="635" t="s">
        <v>221</v>
      </c>
      <c r="AC156" s="635"/>
      <c r="AD156" s="170"/>
      <c r="AE156" s="170"/>
      <c r="AF156" s="170"/>
      <c r="AG156" s="170"/>
      <c r="AH156" s="1267">
        <f>SUM(AH154:AK155)</f>
        <v>1210</v>
      </c>
      <c r="AI156" s="1268"/>
      <c r="AJ156" s="1268"/>
      <c r="AK156" s="1269"/>
      <c r="AL156" s="1238"/>
      <c r="AM156" s="1239"/>
      <c r="AN156" s="1240"/>
      <c r="AO156" s="1241"/>
      <c r="AP156" s="1244"/>
      <c r="AQ156" s="1245"/>
      <c r="AR156" s="1248"/>
      <c r="AS156" s="1249"/>
      <c r="AT156" s="1249"/>
      <c r="AU156" s="1252"/>
      <c r="AV156" s="1253"/>
      <c r="AW156" s="90"/>
      <c r="AX156" s="90"/>
    </row>
    <row r="157" spans="2:50" ht="13.5" customHeight="1">
      <c r="B157" s="1208"/>
      <c r="C157" s="1211"/>
      <c r="D157" s="1212"/>
      <c r="E157" s="1274" t="s">
        <v>621</v>
      </c>
      <c r="F157" s="1216"/>
      <c r="G157" s="1216"/>
      <c r="H157" s="1217"/>
      <c r="I157" s="614" t="s">
        <v>232</v>
      </c>
      <c r="J157" s="173"/>
      <c r="K157" s="173"/>
      <c r="L157" s="173"/>
      <c r="M157" s="173"/>
      <c r="N157" s="173"/>
      <c r="O157" s="173"/>
      <c r="P157" s="173"/>
      <c r="Q157" s="615"/>
      <c r="R157" s="1224">
        <f>$R$36</f>
        <v>0</v>
      </c>
      <c r="S157" s="1224"/>
      <c r="T157" s="173" t="s">
        <v>231</v>
      </c>
      <c r="U157" s="173"/>
      <c r="V157" s="174"/>
      <c r="W157" s="174"/>
      <c r="X157" s="174"/>
      <c r="Y157" s="174"/>
      <c r="Z157" s="174"/>
      <c r="AA157" s="174"/>
      <c r="AB157" s="173">
        <v>1</v>
      </c>
      <c r="AC157" s="387" t="s">
        <v>229</v>
      </c>
      <c r="AD157" s="173"/>
      <c r="AE157" s="173"/>
      <c r="AF157" s="173"/>
      <c r="AG157" s="173"/>
      <c r="AH157" s="1223">
        <f>R157*AB157</f>
        <v>0</v>
      </c>
      <c r="AI157" s="1224"/>
      <c r="AJ157" s="1224"/>
      <c r="AK157" s="1225"/>
      <c r="AL157" s="1228" t="s">
        <v>641</v>
      </c>
      <c r="AM157" s="1229"/>
      <c r="AN157" s="1232">
        <f>AN59</f>
        <v>0</v>
      </c>
      <c r="AO157" s="1233"/>
      <c r="AP157" s="1242" t="s">
        <v>642</v>
      </c>
      <c r="AQ157" s="1243"/>
      <c r="AR157" s="1246">
        <f>AN157*X159/1000</f>
        <v>0</v>
      </c>
      <c r="AS157" s="1247"/>
      <c r="AT157" s="1247"/>
      <c r="AU157" s="1250" t="s">
        <v>220</v>
      </c>
      <c r="AV157" s="1251"/>
      <c r="AW157" s="90"/>
      <c r="AX157" s="90"/>
    </row>
    <row r="158" spans="2:50" ht="13.5" customHeight="1">
      <c r="B158" s="1208"/>
      <c r="C158" s="1211"/>
      <c r="D158" s="1212"/>
      <c r="E158" s="1218"/>
      <c r="F158" s="1219"/>
      <c r="G158" s="1219"/>
      <c r="H158" s="1220"/>
      <c r="I158" s="638" t="s">
        <v>225</v>
      </c>
      <c r="J158" s="168"/>
      <c r="K158" s="168"/>
      <c r="L158" s="168"/>
      <c r="M158" s="168"/>
      <c r="N158" s="168"/>
      <c r="O158" s="168"/>
      <c r="P158" s="168"/>
      <c r="Q158" s="639"/>
      <c r="R158" s="1290">
        <f>$R$37</f>
        <v>296</v>
      </c>
      <c r="S158" s="1291"/>
      <c r="T158" s="168" t="s">
        <v>226</v>
      </c>
      <c r="U158" s="168"/>
      <c r="V158" s="168"/>
      <c r="W158" s="168"/>
      <c r="X158" s="1292">
        <f>IF('様式11-5'!Y$1="LPG",AB$25,0)</f>
        <v>0</v>
      </c>
      <c r="Y158" s="1293"/>
      <c r="Z158" s="168" t="s">
        <v>662</v>
      </c>
      <c r="AA158" s="168"/>
      <c r="AB158" s="168"/>
      <c r="AC158" s="169"/>
      <c r="AD158" s="168"/>
      <c r="AE158" s="168"/>
      <c r="AF158" s="168"/>
      <c r="AG158" s="168"/>
      <c r="AH158" s="1263">
        <f>R158*X158</f>
        <v>0</v>
      </c>
      <c r="AI158" s="1264"/>
      <c r="AJ158" s="1264"/>
      <c r="AK158" s="1265"/>
      <c r="AL158" s="1228"/>
      <c r="AM158" s="1229"/>
      <c r="AN158" s="1232"/>
      <c r="AO158" s="1233"/>
      <c r="AP158" s="1242"/>
      <c r="AQ158" s="1243"/>
      <c r="AR158" s="1246"/>
      <c r="AS158" s="1247"/>
      <c r="AT158" s="1247"/>
      <c r="AU158" s="1250"/>
      <c r="AV158" s="1251"/>
      <c r="AW158" s="90"/>
      <c r="AX158" s="90"/>
    </row>
    <row r="159" spans="2:50" ht="13.5" customHeight="1" thickBot="1">
      <c r="B159" s="1208"/>
      <c r="C159" s="1213"/>
      <c r="D159" s="1214"/>
      <c r="E159" s="1270" t="s">
        <v>222</v>
      </c>
      <c r="F159" s="1271"/>
      <c r="G159" s="1271"/>
      <c r="H159" s="1272"/>
      <c r="I159" s="631"/>
      <c r="J159" s="170"/>
      <c r="K159" s="170"/>
      <c r="L159" s="170"/>
      <c r="M159" s="170"/>
      <c r="N159" s="170"/>
      <c r="O159" s="170"/>
      <c r="P159" s="170"/>
      <c r="Q159" s="632"/>
      <c r="R159" s="172"/>
      <c r="S159" s="172"/>
      <c r="T159" s="170"/>
      <c r="U159" s="170"/>
      <c r="V159" s="170"/>
      <c r="W159" s="633"/>
      <c r="X159" s="1294">
        <f>SUM(X158:Y158)</f>
        <v>0</v>
      </c>
      <c r="Y159" s="1294"/>
      <c r="Z159" s="170" t="s">
        <v>221</v>
      </c>
      <c r="AA159" s="170"/>
      <c r="AB159" s="170"/>
      <c r="AC159" s="171"/>
      <c r="AD159" s="170"/>
      <c r="AE159" s="170"/>
      <c r="AF159" s="170"/>
      <c r="AG159" s="170"/>
      <c r="AH159" s="1267">
        <f>SUM(AH157:AK158)</f>
        <v>0</v>
      </c>
      <c r="AI159" s="1268"/>
      <c r="AJ159" s="1268"/>
      <c r="AK159" s="1269"/>
      <c r="AL159" s="1238"/>
      <c r="AM159" s="1239"/>
      <c r="AN159" s="1240"/>
      <c r="AO159" s="1241"/>
      <c r="AP159" s="1244"/>
      <c r="AQ159" s="1245"/>
      <c r="AR159" s="1248"/>
      <c r="AS159" s="1249"/>
      <c r="AT159" s="1249"/>
      <c r="AU159" s="1252"/>
      <c r="AV159" s="1253"/>
      <c r="AW159" s="90"/>
      <c r="AX159" s="90"/>
    </row>
    <row r="160" spans="2:50" ht="13.5" customHeight="1">
      <c r="B160" s="645"/>
      <c r="C160" s="645"/>
      <c r="D160" s="645"/>
      <c r="E160" s="356"/>
      <c r="F160" s="356"/>
      <c r="G160" s="356"/>
      <c r="H160" s="356"/>
      <c r="I160" s="359"/>
      <c r="J160" s="359"/>
      <c r="K160" s="359"/>
      <c r="L160" s="359"/>
      <c r="M160" s="359"/>
      <c r="N160" s="359"/>
      <c r="O160" s="359"/>
      <c r="P160" s="359"/>
      <c r="Q160" s="359"/>
      <c r="R160" s="357"/>
      <c r="S160" s="357"/>
      <c r="T160" s="359"/>
      <c r="U160" s="359"/>
      <c r="V160" s="358"/>
      <c r="W160" s="358"/>
      <c r="X160" s="358"/>
      <c r="Y160" s="358"/>
      <c r="Z160" s="358"/>
      <c r="AA160" s="358"/>
      <c r="AB160" s="359"/>
      <c r="AC160" s="360"/>
      <c r="AD160" s="359"/>
      <c r="AE160" s="359"/>
      <c r="AF160" s="359"/>
      <c r="AG160" s="359"/>
      <c r="AH160" s="357"/>
      <c r="AI160" s="357"/>
      <c r="AJ160" s="357"/>
      <c r="AK160" s="357"/>
      <c r="AL160" s="356"/>
      <c r="AM160" s="645"/>
      <c r="AN160" s="361"/>
      <c r="AO160" s="361"/>
      <c r="AP160" s="361"/>
      <c r="AQ160" s="361"/>
      <c r="AR160" s="646"/>
      <c r="AS160" s="646"/>
      <c r="AT160" s="646"/>
      <c r="AU160" s="646"/>
      <c r="AV160" s="646"/>
      <c r="AW160" s="90"/>
      <c r="AX160" s="90"/>
    </row>
    <row r="161" spans="2:50" ht="13.5" customHeight="1" thickBot="1">
      <c r="B161" s="647" t="s">
        <v>694</v>
      </c>
      <c r="C161" s="648"/>
      <c r="D161" s="648"/>
      <c r="E161" s="362"/>
      <c r="F161" s="362"/>
      <c r="G161" s="362"/>
      <c r="H161" s="362"/>
      <c r="I161" s="365"/>
      <c r="J161" s="365"/>
      <c r="K161" s="365"/>
      <c r="L161" s="365"/>
      <c r="M161" s="365"/>
      <c r="N161" s="365"/>
      <c r="O161" s="365"/>
      <c r="P161" s="365"/>
      <c r="Q161" s="365"/>
      <c r="R161" s="363"/>
      <c r="S161" s="363"/>
      <c r="T161" s="365"/>
      <c r="U161" s="365"/>
      <c r="V161" s="364"/>
      <c r="W161" s="364"/>
      <c r="X161" s="364"/>
      <c r="Y161" s="364"/>
      <c r="Z161" s="364"/>
      <c r="AA161" s="364"/>
      <c r="AB161" s="365"/>
      <c r="AC161" s="366"/>
      <c r="AD161" s="365"/>
      <c r="AE161" s="365"/>
      <c r="AF161" s="365"/>
      <c r="AG161" s="365"/>
      <c r="AH161" s="363"/>
      <c r="AI161" s="363"/>
      <c r="AJ161" s="363"/>
      <c r="AK161" s="363"/>
      <c r="AL161" s="362"/>
      <c r="AM161" s="648"/>
      <c r="AN161" s="367"/>
      <c r="AO161" s="367"/>
      <c r="AP161" s="367"/>
      <c r="AQ161" s="367"/>
      <c r="AR161" s="649"/>
      <c r="AS161" s="649"/>
      <c r="AT161" s="649"/>
      <c r="AU161" s="649"/>
      <c r="AV161" s="649"/>
      <c r="AW161" s="90"/>
      <c r="AX161" s="90"/>
    </row>
    <row r="162" spans="2:50">
      <c r="B162" s="1234" t="s">
        <v>259</v>
      </c>
      <c r="C162" s="981"/>
      <c r="D162" s="981"/>
      <c r="E162" s="980" t="s">
        <v>173</v>
      </c>
      <c r="F162" s="981"/>
      <c r="G162" s="981"/>
      <c r="H162" s="982"/>
      <c r="I162" s="980" t="s">
        <v>258</v>
      </c>
      <c r="J162" s="981"/>
      <c r="K162" s="981"/>
      <c r="L162" s="981"/>
      <c r="M162" s="981"/>
      <c r="N162" s="981"/>
      <c r="O162" s="981"/>
      <c r="P162" s="981"/>
      <c r="Q162" s="982"/>
      <c r="R162" s="980" t="s">
        <v>257</v>
      </c>
      <c r="S162" s="981"/>
      <c r="T162" s="981"/>
      <c r="U162" s="981"/>
      <c r="V162" s="981"/>
      <c r="W162" s="981"/>
      <c r="X162" s="981"/>
      <c r="Y162" s="981"/>
      <c r="Z162" s="981"/>
      <c r="AA162" s="981"/>
      <c r="AB162" s="981"/>
      <c r="AC162" s="981"/>
      <c r="AD162" s="981"/>
      <c r="AE162" s="981"/>
      <c r="AF162" s="981"/>
      <c r="AG162" s="982"/>
      <c r="AH162" s="980" t="s">
        <v>256</v>
      </c>
      <c r="AI162" s="981"/>
      <c r="AJ162" s="981"/>
      <c r="AK162" s="1235"/>
      <c r="AL162" s="1236" t="s">
        <v>173</v>
      </c>
      <c r="AM162" s="1237"/>
      <c r="AN162" s="1010" t="s">
        <v>255</v>
      </c>
      <c r="AO162" s="1011"/>
      <c r="AP162" s="1011"/>
      <c r="AQ162" s="1206"/>
      <c r="AR162" s="1010" t="s">
        <v>254</v>
      </c>
      <c r="AS162" s="1011"/>
      <c r="AT162" s="1011"/>
      <c r="AU162" s="1011"/>
      <c r="AV162" s="1012"/>
      <c r="AW162" s="90"/>
      <c r="AX162" s="90"/>
    </row>
    <row r="163" spans="2:50">
      <c r="B163" s="1226" t="s">
        <v>253</v>
      </c>
      <c r="C163" s="1227"/>
      <c r="D163" s="1320"/>
      <c r="E163" s="1215" t="s">
        <v>252</v>
      </c>
      <c r="F163" s="1216"/>
      <c r="G163" s="1216"/>
      <c r="H163" s="1217"/>
      <c r="I163" s="614" t="s">
        <v>232</v>
      </c>
      <c r="J163" s="173"/>
      <c r="K163" s="173"/>
      <c r="L163" s="173"/>
      <c r="M163" s="173"/>
      <c r="N163" s="173"/>
      <c r="O163" s="173"/>
      <c r="P163" s="173"/>
      <c r="Q163" s="615"/>
      <c r="R163" s="1221"/>
      <c r="S163" s="1221"/>
      <c r="T163" s="173"/>
      <c r="U163" s="173"/>
      <c r="V163" s="173"/>
      <c r="W163" s="1222"/>
      <c r="X163" s="1222"/>
      <c r="Y163" s="173"/>
      <c r="Z163" s="173"/>
      <c r="AA163" s="173"/>
      <c r="AB163" s="173"/>
      <c r="AC163" s="173"/>
      <c r="AD163" s="181"/>
      <c r="AE163" s="173"/>
      <c r="AF163" s="173"/>
      <c r="AG163" s="173"/>
      <c r="AH163" s="1223">
        <f>AH29+AH40+AH51+AH62+AH73+AH84+AH95+AH106+AH117+AH128+AH139+AH150</f>
        <v>0</v>
      </c>
      <c r="AI163" s="1224"/>
      <c r="AJ163" s="1224"/>
      <c r="AK163" s="1225"/>
      <c r="AL163" s="1226" t="s">
        <v>166</v>
      </c>
      <c r="AM163" s="1227"/>
      <c r="AN163" s="1230">
        <f>AN29</f>
        <v>0.43099999999999999</v>
      </c>
      <c r="AO163" s="1231"/>
      <c r="AP163" s="1255" t="s">
        <v>634</v>
      </c>
      <c r="AQ163" s="1256"/>
      <c r="AR163" s="1257">
        <f>AN163*AB169/1000</f>
        <v>0</v>
      </c>
      <c r="AS163" s="1258"/>
      <c r="AT163" s="1258"/>
      <c r="AU163" s="1255" t="s">
        <v>220</v>
      </c>
      <c r="AV163" s="1276"/>
      <c r="AW163" s="650"/>
      <c r="AX163" s="90"/>
    </row>
    <row r="164" spans="2:50">
      <c r="B164" s="1228"/>
      <c r="C164" s="1229"/>
      <c r="D164" s="1321"/>
      <c r="E164" s="1218"/>
      <c r="F164" s="1219"/>
      <c r="G164" s="1219"/>
      <c r="H164" s="1220"/>
      <c r="I164" s="1307" t="s">
        <v>225</v>
      </c>
      <c r="J164" s="1293"/>
      <c r="K164" s="1308"/>
      <c r="L164" s="1281" t="s">
        <v>246</v>
      </c>
      <c r="M164" s="1293"/>
      <c r="N164" s="1293"/>
      <c r="O164" s="1308"/>
      <c r="P164" s="1281" t="s">
        <v>245</v>
      </c>
      <c r="Q164" s="1282"/>
      <c r="R164" s="179"/>
      <c r="S164" s="178"/>
      <c r="T164" s="616"/>
      <c r="U164" s="618"/>
      <c r="V164" s="616"/>
      <c r="W164" s="618"/>
      <c r="X164" s="619"/>
      <c r="Y164" s="169"/>
      <c r="Z164" s="619"/>
      <c r="AA164" s="177"/>
      <c r="AB164" s="1309">
        <f>AB41+AB63+AB52</f>
        <v>0</v>
      </c>
      <c r="AC164" s="1309"/>
      <c r="AD164" s="169" t="s">
        <v>613</v>
      </c>
      <c r="AE164" s="169"/>
      <c r="AF164" s="169"/>
      <c r="AG164" s="620"/>
      <c r="AH164" s="1284">
        <f>AH41+AH63+AH52</f>
        <v>0</v>
      </c>
      <c r="AI164" s="1285"/>
      <c r="AJ164" s="1285"/>
      <c r="AK164" s="1286"/>
      <c r="AL164" s="1228"/>
      <c r="AM164" s="1229"/>
      <c r="AN164" s="1232"/>
      <c r="AO164" s="1233"/>
      <c r="AP164" s="1242"/>
      <c r="AQ164" s="1243"/>
      <c r="AR164" s="1246"/>
      <c r="AS164" s="1247"/>
      <c r="AT164" s="1247"/>
      <c r="AU164" s="1242"/>
      <c r="AV164" s="1277"/>
      <c r="AW164" s="650"/>
      <c r="AX164" s="650"/>
    </row>
    <row r="165" spans="2:50">
      <c r="B165" s="1228"/>
      <c r="C165" s="1229"/>
      <c r="D165" s="1321"/>
      <c r="E165" s="1218"/>
      <c r="F165" s="1219"/>
      <c r="G165" s="1219"/>
      <c r="H165" s="1220"/>
      <c r="I165" s="1278"/>
      <c r="J165" s="1229"/>
      <c r="K165" s="1279"/>
      <c r="L165" s="1280"/>
      <c r="M165" s="1229"/>
      <c r="N165" s="1229"/>
      <c r="O165" s="1279"/>
      <c r="P165" s="1281" t="s">
        <v>228</v>
      </c>
      <c r="Q165" s="1282"/>
      <c r="R165" s="179"/>
      <c r="S165" s="178"/>
      <c r="T165" s="616"/>
      <c r="U165" s="618"/>
      <c r="V165" s="616"/>
      <c r="W165" s="618"/>
      <c r="X165" s="619"/>
      <c r="Y165" s="169"/>
      <c r="Z165" s="619"/>
      <c r="AA165" s="177"/>
      <c r="AB165" s="1309">
        <f>AB30+AB74+AB151</f>
        <v>0</v>
      </c>
      <c r="AC165" s="1309"/>
      <c r="AD165" s="169" t="s">
        <v>613</v>
      </c>
      <c r="AE165" s="169"/>
      <c r="AF165" s="169"/>
      <c r="AG165" s="620"/>
      <c r="AH165" s="1284">
        <f>AH30+AH74+AH151</f>
        <v>0</v>
      </c>
      <c r="AI165" s="1285"/>
      <c r="AJ165" s="1285"/>
      <c r="AK165" s="1286"/>
      <c r="AL165" s="1228"/>
      <c r="AM165" s="1229"/>
      <c r="AN165" s="1232"/>
      <c r="AO165" s="1233"/>
      <c r="AP165" s="1242"/>
      <c r="AQ165" s="1243"/>
      <c r="AR165" s="1246"/>
      <c r="AS165" s="1247"/>
      <c r="AT165" s="1247"/>
      <c r="AU165" s="1242"/>
      <c r="AV165" s="1277"/>
      <c r="AW165" s="650"/>
      <c r="AX165" s="90"/>
    </row>
    <row r="166" spans="2:50">
      <c r="B166" s="1228"/>
      <c r="C166" s="1229"/>
      <c r="D166" s="1321"/>
      <c r="E166" s="1218"/>
      <c r="F166" s="1219"/>
      <c r="G166" s="1219"/>
      <c r="H166" s="1220"/>
      <c r="I166" s="1278"/>
      <c r="J166" s="1229"/>
      <c r="K166" s="1279"/>
      <c r="L166" s="1281" t="s">
        <v>244</v>
      </c>
      <c r="M166" s="1293"/>
      <c r="N166" s="1293"/>
      <c r="O166" s="1308"/>
      <c r="P166" s="1281" t="s">
        <v>228</v>
      </c>
      <c r="Q166" s="1282"/>
      <c r="R166" s="176"/>
      <c r="S166" s="180"/>
      <c r="T166" s="651"/>
      <c r="U166" s="618"/>
      <c r="V166" s="651"/>
      <c r="W166" s="652"/>
      <c r="X166" s="629"/>
      <c r="Y166" s="175"/>
      <c r="Z166" s="629"/>
      <c r="AA166" s="371"/>
      <c r="AB166" s="1323">
        <f>AB96+AB107+AB118+AB129+AB85+AB140</f>
        <v>0</v>
      </c>
      <c r="AC166" s="1323"/>
      <c r="AD166" s="175" t="s">
        <v>613</v>
      </c>
      <c r="AE166" s="175"/>
      <c r="AF166" s="175"/>
      <c r="AG166" s="630"/>
      <c r="AH166" s="1284">
        <f>AH96+AH107+AH118+AH129+AH85+AH140</f>
        <v>0</v>
      </c>
      <c r="AI166" s="1285"/>
      <c r="AJ166" s="1285"/>
      <c r="AK166" s="1286"/>
      <c r="AL166" s="1228"/>
      <c r="AM166" s="1229"/>
      <c r="AN166" s="1232"/>
      <c r="AO166" s="1233"/>
      <c r="AP166" s="1242"/>
      <c r="AQ166" s="1243"/>
      <c r="AR166" s="1246"/>
      <c r="AS166" s="1247"/>
      <c r="AT166" s="1247"/>
      <c r="AU166" s="1242"/>
      <c r="AV166" s="1277"/>
      <c r="AW166" s="650"/>
      <c r="AX166" s="90"/>
    </row>
    <row r="167" spans="2:50">
      <c r="B167" s="1228"/>
      <c r="C167" s="1229"/>
      <c r="D167" s="1321"/>
      <c r="E167" s="1218"/>
      <c r="F167" s="1219"/>
      <c r="G167" s="1219"/>
      <c r="H167" s="1220"/>
      <c r="I167" s="1278"/>
      <c r="J167" s="1229"/>
      <c r="K167" s="1279"/>
      <c r="L167" s="1281" t="s">
        <v>241</v>
      </c>
      <c r="M167" s="1293"/>
      <c r="N167" s="1293"/>
      <c r="O167" s="1308"/>
      <c r="P167" s="1281" t="s">
        <v>228</v>
      </c>
      <c r="Q167" s="1282"/>
      <c r="R167" s="179"/>
      <c r="S167" s="178"/>
      <c r="T167" s="616"/>
      <c r="U167" s="618"/>
      <c r="V167" s="616"/>
      <c r="W167" s="618"/>
      <c r="X167" s="619"/>
      <c r="Y167" s="169"/>
      <c r="Z167" s="619"/>
      <c r="AA167" s="177"/>
      <c r="AB167" s="1309" t="s">
        <v>606</v>
      </c>
      <c r="AC167" s="1309"/>
      <c r="AD167" s="169" t="s">
        <v>613</v>
      </c>
      <c r="AE167" s="169"/>
      <c r="AF167" s="169"/>
      <c r="AG167" s="620"/>
      <c r="AH167" s="1284" t="s">
        <v>606</v>
      </c>
      <c r="AI167" s="1285"/>
      <c r="AJ167" s="1285"/>
      <c r="AK167" s="1286"/>
      <c r="AL167" s="1228"/>
      <c r="AM167" s="1229"/>
      <c r="AN167" s="1232"/>
      <c r="AO167" s="1233"/>
      <c r="AP167" s="1242"/>
      <c r="AQ167" s="1243"/>
      <c r="AR167" s="1246"/>
      <c r="AS167" s="1247"/>
      <c r="AT167" s="1247"/>
      <c r="AU167" s="1242"/>
      <c r="AV167" s="1277"/>
      <c r="AW167" s="650"/>
      <c r="AX167" s="90"/>
    </row>
    <row r="168" spans="2:50">
      <c r="B168" s="1228"/>
      <c r="C168" s="1229"/>
      <c r="D168" s="1321"/>
      <c r="E168" s="1218"/>
      <c r="F168" s="1219"/>
      <c r="G168" s="1219"/>
      <c r="H168" s="1220"/>
      <c r="I168" s="621"/>
      <c r="J168" s="622"/>
      <c r="K168" s="622"/>
      <c r="L168" s="623"/>
      <c r="M168" s="623"/>
      <c r="N168" s="623"/>
      <c r="O168" s="623"/>
      <c r="P168" s="623"/>
      <c r="Q168" s="624"/>
      <c r="R168" s="176"/>
      <c r="S168" s="625"/>
      <c r="T168" s="626"/>
      <c r="U168" s="627"/>
      <c r="V168" s="626"/>
      <c r="W168" s="628"/>
      <c r="X168" s="629"/>
      <c r="Y168" s="175"/>
      <c r="Z168" s="629"/>
      <c r="AA168" s="371"/>
      <c r="AB168" s="653"/>
      <c r="AC168" s="653"/>
      <c r="AD168" s="175"/>
      <c r="AE168" s="175"/>
      <c r="AF168" s="175"/>
      <c r="AG168" s="630"/>
      <c r="AH168" s="1287"/>
      <c r="AI168" s="1288"/>
      <c r="AJ168" s="1288"/>
      <c r="AK168" s="1289"/>
      <c r="AL168" s="1228"/>
      <c r="AM168" s="1229"/>
      <c r="AN168" s="1232"/>
      <c r="AO168" s="1233"/>
      <c r="AP168" s="1242"/>
      <c r="AQ168" s="1243"/>
      <c r="AR168" s="1246"/>
      <c r="AS168" s="1247"/>
      <c r="AT168" s="1247"/>
      <c r="AU168" s="1242"/>
      <c r="AV168" s="1277"/>
      <c r="AW168" s="650"/>
      <c r="AX168" s="90"/>
    </row>
    <row r="169" spans="2:50">
      <c r="B169" s="1228"/>
      <c r="C169" s="1229"/>
      <c r="D169" s="1321"/>
      <c r="E169" s="1270" t="s">
        <v>222</v>
      </c>
      <c r="F169" s="1271"/>
      <c r="G169" s="1271"/>
      <c r="H169" s="1272"/>
      <c r="I169" s="631"/>
      <c r="J169" s="170"/>
      <c r="K169" s="170"/>
      <c r="L169" s="170"/>
      <c r="M169" s="170"/>
      <c r="N169" s="170"/>
      <c r="O169" s="170"/>
      <c r="P169" s="170"/>
      <c r="Q169" s="632"/>
      <c r="R169" s="172"/>
      <c r="S169" s="172"/>
      <c r="T169" s="170"/>
      <c r="U169" s="170"/>
      <c r="V169" s="170"/>
      <c r="W169" s="633"/>
      <c r="X169" s="634"/>
      <c r="Y169" s="634"/>
      <c r="Z169" s="635"/>
      <c r="AA169" s="636"/>
      <c r="AB169" s="1298">
        <f>SUM(AB164:AC168)</f>
        <v>0</v>
      </c>
      <c r="AC169" s="1298"/>
      <c r="AD169" s="637" t="s">
        <v>235</v>
      </c>
      <c r="AE169" s="170"/>
      <c r="AF169" s="170"/>
      <c r="AG169" s="170"/>
      <c r="AH169" s="1267">
        <f>SUM(AH163:AK167)</f>
        <v>0</v>
      </c>
      <c r="AI169" s="1268"/>
      <c r="AJ169" s="1268"/>
      <c r="AK169" s="1269"/>
      <c r="AL169" s="1228"/>
      <c r="AM169" s="1229"/>
      <c r="AN169" s="1232"/>
      <c r="AO169" s="1233"/>
      <c r="AP169" s="1242"/>
      <c r="AQ169" s="1243"/>
      <c r="AR169" s="1246"/>
      <c r="AS169" s="1247"/>
      <c r="AT169" s="1247"/>
      <c r="AU169" s="1242"/>
      <c r="AV169" s="1277"/>
      <c r="AW169" s="650"/>
      <c r="AX169" s="90"/>
    </row>
    <row r="170" spans="2:50">
      <c r="B170" s="1226" t="s">
        <v>234</v>
      </c>
      <c r="C170" s="1227"/>
      <c r="D170" s="1320"/>
      <c r="E170" s="1274" t="s">
        <v>233</v>
      </c>
      <c r="F170" s="1216"/>
      <c r="G170" s="1216"/>
      <c r="H170" s="1217"/>
      <c r="I170" s="614" t="s">
        <v>232</v>
      </c>
      <c r="J170" s="173"/>
      <c r="K170" s="173"/>
      <c r="L170" s="173"/>
      <c r="M170" s="173"/>
      <c r="N170" s="173"/>
      <c r="O170" s="173"/>
      <c r="P170" s="173"/>
      <c r="Q170" s="615"/>
      <c r="R170" s="354"/>
      <c r="S170" s="1275"/>
      <c r="T170" s="1275"/>
      <c r="U170" s="173"/>
      <c r="V170" s="388"/>
      <c r="W170" s="174"/>
      <c r="X170" s="174"/>
      <c r="Y170" s="174"/>
      <c r="Z170" s="174"/>
      <c r="AA170" s="174"/>
      <c r="AB170" s="654"/>
      <c r="AC170" s="654"/>
      <c r="AD170" s="173"/>
      <c r="AE170" s="173"/>
      <c r="AF170" s="173"/>
      <c r="AG170" s="173"/>
      <c r="AH170" s="1223">
        <f>AH33+AH44+AH55+AH66+AH77+AH88+AH99+AH110+AH121+AH132+AH143+AH154</f>
        <v>14520</v>
      </c>
      <c r="AI170" s="1224"/>
      <c r="AJ170" s="1224"/>
      <c r="AK170" s="1225"/>
      <c r="AL170" s="1254" t="s">
        <v>233</v>
      </c>
      <c r="AM170" s="1227"/>
      <c r="AN170" s="1230">
        <f>AN33</f>
        <v>2.29</v>
      </c>
      <c r="AO170" s="1231"/>
      <c r="AP170" s="1255" t="s">
        <v>615</v>
      </c>
      <c r="AQ170" s="1256"/>
      <c r="AR170" s="1257">
        <f>AN170*AB173/1000</f>
        <v>0</v>
      </c>
      <c r="AS170" s="1258"/>
      <c r="AT170" s="1258"/>
      <c r="AU170" s="1259" t="s">
        <v>220</v>
      </c>
      <c r="AV170" s="1260"/>
      <c r="AW170" s="650"/>
      <c r="AX170" s="90"/>
    </row>
    <row r="171" spans="2:50">
      <c r="B171" s="1228"/>
      <c r="C171" s="1229"/>
      <c r="D171" s="1321"/>
      <c r="E171" s="1218"/>
      <c r="F171" s="1219"/>
      <c r="G171" s="1219"/>
      <c r="H171" s="1220"/>
      <c r="I171" s="638" t="s">
        <v>225</v>
      </c>
      <c r="J171" s="168"/>
      <c r="K171" s="168"/>
      <c r="L171" s="168"/>
      <c r="M171" s="168"/>
      <c r="N171" s="168"/>
      <c r="O171" s="168"/>
      <c r="P171" s="168" t="s">
        <v>228</v>
      </c>
      <c r="Q171" s="639"/>
      <c r="R171" s="179"/>
      <c r="S171" s="1261"/>
      <c r="T171" s="1261"/>
      <c r="U171" s="168"/>
      <c r="V171" s="640"/>
      <c r="W171" s="655"/>
      <c r="X171" s="642"/>
      <c r="Y171" s="623"/>
      <c r="Z171" s="656"/>
      <c r="AA171" s="657"/>
      <c r="AB171" s="1309">
        <f>Z34+Z45+Z67+Z56+Z78+Z89+Z144+Z155</f>
        <v>0</v>
      </c>
      <c r="AC171" s="1309"/>
      <c r="AD171" s="168" t="s">
        <v>623</v>
      </c>
      <c r="AE171" s="168"/>
      <c r="AF171" s="168"/>
      <c r="AG171" s="168"/>
      <c r="AH171" s="1263">
        <f>AH34+AH45+AH67+AH56+AH78+AH89+AH144+AH155</f>
        <v>0</v>
      </c>
      <c r="AI171" s="1264"/>
      <c r="AJ171" s="1264"/>
      <c r="AK171" s="1265"/>
      <c r="AL171" s="1228"/>
      <c r="AM171" s="1229"/>
      <c r="AN171" s="1232"/>
      <c r="AO171" s="1233"/>
      <c r="AP171" s="1242"/>
      <c r="AQ171" s="1243"/>
      <c r="AR171" s="1246"/>
      <c r="AS171" s="1247"/>
      <c r="AT171" s="1247"/>
      <c r="AU171" s="1250"/>
      <c r="AV171" s="1251"/>
      <c r="AW171" s="650"/>
      <c r="AX171" s="90"/>
    </row>
    <row r="172" spans="2:50">
      <c r="B172" s="1228"/>
      <c r="C172" s="1229"/>
      <c r="D172" s="1321"/>
      <c r="E172" s="1218"/>
      <c r="F172" s="1219"/>
      <c r="G172" s="1219"/>
      <c r="H172" s="1220"/>
      <c r="I172" s="638"/>
      <c r="J172" s="168"/>
      <c r="K172" s="168"/>
      <c r="L172" s="168"/>
      <c r="M172" s="168"/>
      <c r="N172" s="168"/>
      <c r="O172" s="168"/>
      <c r="P172" s="168" t="s">
        <v>227</v>
      </c>
      <c r="Q172" s="639"/>
      <c r="R172" s="355"/>
      <c r="S172" s="1261"/>
      <c r="T172" s="1261"/>
      <c r="U172" s="168"/>
      <c r="V172" s="640"/>
      <c r="W172" s="655"/>
      <c r="X172" s="642"/>
      <c r="Y172" s="623"/>
      <c r="Z172" s="657"/>
      <c r="AA172" s="657"/>
      <c r="AB172" s="1309">
        <f>Z100+Z111+Z122+Z133</f>
        <v>0</v>
      </c>
      <c r="AC172" s="1309"/>
      <c r="AD172" s="168" t="s">
        <v>623</v>
      </c>
      <c r="AE172" s="168"/>
      <c r="AF172" s="168"/>
      <c r="AG172" s="168"/>
      <c r="AH172" s="1284">
        <f>AH100+AH111+AH122+AH133</f>
        <v>0</v>
      </c>
      <c r="AI172" s="1285"/>
      <c r="AJ172" s="1285"/>
      <c r="AK172" s="1286"/>
      <c r="AL172" s="1228"/>
      <c r="AM172" s="1229"/>
      <c r="AN172" s="1232"/>
      <c r="AO172" s="1233"/>
      <c r="AP172" s="1242"/>
      <c r="AQ172" s="1243"/>
      <c r="AR172" s="1246"/>
      <c r="AS172" s="1247"/>
      <c r="AT172" s="1247"/>
      <c r="AU172" s="1250"/>
      <c r="AV172" s="1251"/>
      <c r="AW172" s="650"/>
      <c r="AX172" s="90"/>
    </row>
    <row r="173" spans="2:50">
      <c r="B173" s="1228"/>
      <c r="C173" s="1229"/>
      <c r="D173" s="1321"/>
      <c r="E173" s="1270" t="s">
        <v>222</v>
      </c>
      <c r="F173" s="1271"/>
      <c r="G173" s="1271"/>
      <c r="H173" s="1272"/>
      <c r="I173" s="631"/>
      <c r="J173" s="170"/>
      <c r="K173" s="170"/>
      <c r="L173" s="170"/>
      <c r="M173" s="170"/>
      <c r="N173" s="170"/>
      <c r="O173" s="170"/>
      <c r="P173" s="170"/>
      <c r="Q173" s="632"/>
      <c r="R173" s="172"/>
      <c r="S173" s="172"/>
      <c r="T173" s="170"/>
      <c r="U173" s="170"/>
      <c r="V173" s="170"/>
      <c r="W173" s="633"/>
      <c r="X173" s="634"/>
      <c r="Y173" s="634"/>
      <c r="Z173" s="658"/>
      <c r="AA173" s="658"/>
      <c r="AB173" s="1324">
        <f>SUM(AB171:AB172)</f>
        <v>0</v>
      </c>
      <c r="AC173" s="1324"/>
      <c r="AD173" s="635" t="s">
        <v>221</v>
      </c>
      <c r="AE173" s="170"/>
      <c r="AF173" s="170"/>
      <c r="AG173" s="170"/>
      <c r="AH173" s="1267">
        <f>SUM(AH170:AK172)</f>
        <v>14520</v>
      </c>
      <c r="AI173" s="1268"/>
      <c r="AJ173" s="1268"/>
      <c r="AK173" s="1269"/>
      <c r="AL173" s="1238"/>
      <c r="AM173" s="1239"/>
      <c r="AN173" s="1240"/>
      <c r="AO173" s="1241"/>
      <c r="AP173" s="1244"/>
      <c r="AQ173" s="1245"/>
      <c r="AR173" s="1248"/>
      <c r="AS173" s="1249"/>
      <c r="AT173" s="1249"/>
      <c r="AU173" s="1252"/>
      <c r="AV173" s="1253"/>
      <c r="AW173" s="650"/>
      <c r="AX173" s="90"/>
    </row>
    <row r="174" spans="2:50">
      <c r="B174" s="1228"/>
      <c r="C174" s="1229"/>
      <c r="D174" s="1321"/>
      <c r="E174" s="1274" t="s">
        <v>641</v>
      </c>
      <c r="F174" s="1216"/>
      <c r="G174" s="1216"/>
      <c r="H174" s="1217"/>
      <c r="I174" s="614" t="s">
        <v>232</v>
      </c>
      <c r="J174" s="173"/>
      <c r="K174" s="173"/>
      <c r="L174" s="173"/>
      <c r="M174" s="173"/>
      <c r="N174" s="173"/>
      <c r="O174" s="173"/>
      <c r="P174" s="173"/>
      <c r="Q174" s="615"/>
      <c r="R174" s="1224"/>
      <c r="S174" s="1224"/>
      <c r="T174" s="173"/>
      <c r="U174" s="173"/>
      <c r="V174" s="174"/>
      <c r="W174" s="174"/>
      <c r="X174" s="174"/>
      <c r="Y174" s="174"/>
      <c r="Z174" s="174"/>
      <c r="AA174" s="174"/>
      <c r="AB174" s="654"/>
      <c r="AC174" s="654"/>
      <c r="AD174" s="173"/>
      <c r="AE174" s="173"/>
      <c r="AF174" s="173"/>
      <c r="AG174" s="173"/>
      <c r="AH174" s="1223">
        <f>AH36+AH47+AH58+AH69+AH80+AH91+AH102+AH113+AH124+AH135+AH146+AH157</f>
        <v>0</v>
      </c>
      <c r="AI174" s="1224"/>
      <c r="AJ174" s="1224"/>
      <c r="AK174" s="1225"/>
      <c r="AL174" s="1228" t="s">
        <v>641</v>
      </c>
      <c r="AM174" s="1229"/>
      <c r="AN174" s="1232">
        <f>AN36</f>
        <v>6</v>
      </c>
      <c r="AO174" s="1233"/>
      <c r="AP174" s="1242" t="s">
        <v>615</v>
      </c>
      <c r="AQ174" s="1243"/>
      <c r="AR174" s="1246">
        <f>AN174*AB176/1000</f>
        <v>0</v>
      </c>
      <c r="AS174" s="1247"/>
      <c r="AT174" s="1247"/>
      <c r="AU174" s="1250" t="s">
        <v>220</v>
      </c>
      <c r="AV174" s="1251"/>
      <c r="AW174" s="650"/>
      <c r="AX174" s="90"/>
    </row>
    <row r="175" spans="2:50">
      <c r="B175" s="1228"/>
      <c r="C175" s="1229"/>
      <c r="D175" s="1321"/>
      <c r="E175" s="1218"/>
      <c r="F175" s="1219"/>
      <c r="G175" s="1219"/>
      <c r="H175" s="1220"/>
      <c r="I175" s="638" t="s">
        <v>225</v>
      </c>
      <c r="J175" s="168"/>
      <c r="K175" s="168"/>
      <c r="L175" s="168"/>
      <c r="M175" s="168"/>
      <c r="N175" s="168"/>
      <c r="O175" s="168"/>
      <c r="P175" s="168"/>
      <c r="Q175" s="639"/>
      <c r="R175" s="1290"/>
      <c r="S175" s="1291"/>
      <c r="T175" s="168"/>
      <c r="U175" s="168"/>
      <c r="V175" s="168"/>
      <c r="W175" s="168"/>
      <c r="X175" s="1292"/>
      <c r="Y175" s="1293"/>
      <c r="Z175" s="168"/>
      <c r="AA175" s="168"/>
      <c r="AB175" s="1309">
        <f>X37+X48+X70+X103+X114+X125+X136+X59+X81+X92+X147+X158</f>
        <v>0</v>
      </c>
      <c r="AC175" s="1309"/>
      <c r="AD175" s="168" t="s">
        <v>623</v>
      </c>
      <c r="AE175" s="168"/>
      <c r="AF175" s="168"/>
      <c r="AG175" s="168"/>
      <c r="AH175" s="1263">
        <f>AH37+AH48+AH70+AH103+AH114+AH125+AH136+AH59+AH81+AH92+AH147+AH158</f>
        <v>0</v>
      </c>
      <c r="AI175" s="1264"/>
      <c r="AJ175" s="1264"/>
      <c r="AK175" s="1265"/>
      <c r="AL175" s="1228"/>
      <c r="AM175" s="1229"/>
      <c r="AN175" s="1232"/>
      <c r="AO175" s="1233"/>
      <c r="AP175" s="1242"/>
      <c r="AQ175" s="1243"/>
      <c r="AR175" s="1246"/>
      <c r="AS175" s="1247"/>
      <c r="AT175" s="1247"/>
      <c r="AU175" s="1250"/>
      <c r="AV175" s="1251"/>
      <c r="AW175" s="650"/>
      <c r="AX175" s="90"/>
    </row>
    <row r="176" spans="2:50" ht="14.25" thickBot="1">
      <c r="B176" s="1318"/>
      <c r="C176" s="1319"/>
      <c r="D176" s="1322"/>
      <c r="E176" s="1301" t="s">
        <v>222</v>
      </c>
      <c r="F176" s="1302"/>
      <c r="G176" s="1302"/>
      <c r="H176" s="1303"/>
      <c r="I176" s="659"/>
      <c r="J176" s="166"/>
      <c r="K176" s="166"/>
      <c r="L176" s="166"/>
      <c r="M176" s="166"/>
      <c r="N176" s="166"/>
      <c r="O176" s="166"/>
      <c r="P176" s="166"/>
      <c r="Q176" s="660"/>
      <c r="R176" s="167"/>
      <c r="S176" s="167"/>
      <c r="T176" s="166"/>
      <c r="U176" s="166"/>
      <c r="V176" s="166"/>
      <c r="W176" s="661"/>
      <c r="X176" s="1299"/>
      <c r="Y176" s="1299"/>
      <c r="Z176" s="166"/>
      <c r="AA176" s="166"/>
      <c r="AB176" s="1300">
        <f>SUM(AB175:AC175)</f>
        <v>0</v>
      </c>
      <c r="AC176" s="1300"/>
      <c r="AD176" s="166" t="s">
        <v>221</v>
      </c>
      <c r="AE176" s="166"/>
      <c r="AF176" s="166"/>
      <c r="AG176" s="166"/>
      <c r="AH176" s="1304">
        <f>SUM(AH174:AK175)</f>
        <v>0</v>
      </c>
      <c r="AI176" s="1305"/>
      <c r="AJ176" s="1305"/>
      <c r="AK176" s="1306"/>
      <c r="AL176" s="1318"/>
      <c r="AM176" s="1319"/>
      <c r="AN176" s="1353"/>
      <c r="AO176" s="1354"/>
      <c r="AP176" s="1314"/>
      <c r="AQ176" s="1315"/>
      <c r="AR176" s="1310"/>
      <c r="AS176" s="1311"/>
      <c r="AT176" s="1311"/>
      <c r="AU176" s="1312"/>
      <c r="AV176" s="1313"/>
      <c r="AW176" s="650"/>
      <c r="AX176" s="90"/>
    </row>
    <row r="177" spans="2:48" ht="14.25" thickBot="1">
      <c r="B177" s="662"/>
      <c r="C177" s="662"/>
      <c r="D177" s="662"/>
      <c r="E177" s="662"/>
      <c r="F177" s="662"/>
      <c r="G177" s="662"/>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3"/>
      <c r="AE177" s="976" t="s">
        <v>672</v>
      </c>
      <c r="AF177" s="977"/>
      <c r="AG177" s="978"/>
      <c r="AH177" s="1325">
        <f>+AH169+AH173+AH176</f>
        <v>14520</v>
      </c>
      <c r="AI177" s="1326"/>
      <c r="AJ177" s="1326"/>
      <c r="AK177" s="1327"/>
      <c r="AP177" s="976" t="s">
        <v>167</v>
      </c>
      <c r="AQ177" s="977"/>
      <c r="AR177" s="1328">
        <f>SUM(AR163:AT176)</f>
        <v>0</v>
      </c>
      <c r="AS177" s="1329"/>
      <c r="AT177" s="1329"/>
      <c r="AU177" s="1330" t="s">
        <v>220</v>
      </c>
      <c r="AV177" s="1331"/>
    </row>
    <row r="178" spans="2:48" ht="14.25" thickBot="1">
      <c r="B178" s="85"/>
      <c r="C178" s="664"/>
      <c r="D178" s="86"/>
      <c r="E178" s="86"/>
      <c r="F178" s="86"/>
      <c r="G178" s="86"/>
      <c r="H178" s="86"/>
      <c r="I178" s="86"/>
      <c r="J178" s="86"/>
      <c r="K178" s="86"/>
      <c r="L178" s="86"/>
      <c r="M178" s="86"/>
      <c r="N178" s="86"/>
      <c r="O178" s="86"/>
      <c r="P178" s="86"/>
      <c r="Q178" s="86"/>
      <c r="R178" s="90"/>
      <c r="S178" s="90"/>
      <c r="T178" s="90"/>
      <c r="U178" s="90"/>
      <c r="V178" s="90"/>
      <c r="W178" s="90"/>
      <c r="X178" s="90"/>
      <c r="Y178" s="90"/>
      <c r="Z178" s="90"/>
      <c r="AA178" s="90"/>
      <c r="AB178" s="90"/>
      <c r="AC178" s="90"/>
      <c r="AD178" s="90"/>
      <c r="AE178" s="90"/>
      <c r="AF178" s="90"/>
      <c r="AG178" s="90"/>
      <c r="AH178" s="90"/>
      <c r="AI178" s="90"/>
      <c r="AJ178" s="90"/>
      <c r="AK178" s="90"/>
    </row>
    <row r="179" spans="2:48">
      <c r="B179" s="85"/>
      <c r="C179" s="664"/>
      <c r="D179" s="95"/>
      <c r="E179" s="95"/>
      <c r="F179" s="95"/>
      <c r="G179" s="95"/>
      <c r="H179" s="95"/>
      <c r="I179" s="95"/>
      <c r="J179" s="95"/>
      <c r="K179" s="95"/>
      <c r="L179" s="95"/>
      <c r="M179" s="95"/>
      <c r="N179" s="95"/>
      <c r="O179" s="95"/>
      <c r="P179" s="95"/>
      <c r="Q179" s="95"/>
      <c r="AL179" s="1347" t="s">
        <v>173</v>
      </c>
      <c r="AM179" s="1348"/>
      <c r="AN179" s="1349" t="s">
        <v>479</v>
      </c>
      <c r="AO179" s="1348"/>
      <c r="AP179" s="1348"/>
      <c r="AQ179" s="1350"/>
      <c r="AR179" s="1351" t="s">
        <v>480</v>
      </c>
      <c r="AS179" s="1351"/>
      <c r="AT179" s="1351"/>
      <c r="AU179" s="1351"/>
      <c r="AV179" s="1352"/>
    </row>
    <row r="180" spans="2:48">
      <c r="B180" s="85" t="s">
        <v>673</v>
      </c>
      <c r="C180" s="664"/>
      <c r="D180" s="95"/>
      <c r="E180" s="95"/>
      <c r="F180" s="95"/>
      <c r="G180" s="95"/>
      <c r="H180" s="95"/>
      <c r="I180" s="95"/>
      <c r="J180" s="95"/>
      <c r="K180" s="95"/>
      <c r="L180" s="95"/>
      <c r="M180" s="95"/>
      <c r="N180" s="95"/>
      <c r="O180" s="95"/>
      <c r="P180" s="95"/>
      <c r="Q180" s="95"/>
      <c r="AL180" s="1338" t="s">
        <v>166</v>
      </c>
      <c r="AM180" s="1339"/>
      <c r="AN180" s="1340">
        <f>AB169/9.97</f>
        <v>0</v>
      </c>
      <c r="AO180" s="1341"/>
      <c r="AP180" s="1342" t="s">
        <v>689</v>
      </c>
      <c r="AQ180" s="1343"/>
      <c r="AR180" s="1344">
        <f>AN180*0.0258</f>
        <v>0</v>
      </c>
      <c r="AS180" s="1344"/>
      <c r="AT180" s="1344"/>
      <c r="AU180" s="1345" t="s">
        <v>695</v>
      </c>
      <c r="AV180" s="1346"/>
    </row>
    <row r="181" spans="2:48">
      <c r="B181" s="85" t="s">
        <v>676</v>
      </c>
      <c r="C181" s="664"/>
      <c r="D181" s="95"/>
      <c r="E181" s="95"/>
      <c r="F181" s="95"/>
      <c r="G181" s="666"/>
      <c r="H181" s="666"/>
      <c r="I181" s="666"/>
      <c r="J181" s="666"/>
      <c r="K181" s="666"/>
      <c r="L181" s="666"/>
      <c r="M181" s="666"/>
      <c r="N181" s="666"/>
      <c r="O181" s="666"/>
      <c r="P181" s="666"/>
      <c r="Q181" s="666"/>
      <c r="AL181" s="1338" t="s">
        <v>477</v>
      </c>
      <c r="AM181" s="1339"/>
      <c r="AN181" s="1340">
        <f>AB173/45</f>
        <v>0</v>
      </c>
      <c r="AO181" s="1341"/>
      <c r="AP181" s="1342" t="s">
        <v>687</v>
      </c>
      <c r="AQ181" s="1343"/>
      <c r="AR181" s="1344">
        <f>AN181*0.0258</f>
        <v>0</v>
      </c>
      <c r="AS181" s="1344"/>
      <c r="AT181" s="1344"/>
      <c r="AU181" s="1345" t="s">
        <v>688</v>
      </c>
      <c r="AV181" s="1346"/>
    </row>
    <row r="182" spans="2:48" ht="14.25" thickBot="1">
      <c r="B182" s="607"/>
      <c r="G182" s="95"/>
      <c r="H182" s="95"/>
      <c r="I182" s="95"/>
      <c r="J182" s="95"/>
      <c r="K182" s="95"/>
      <c r="L182" s="95"/>
      <c r="M182" s="95"/>
      <c r="N182" s="95"/>
      <c r="O182" s="95"/>
      <c r="P182" s="95"/>
      <c r="Q182" s="95"/>
      <c r="AL182" s="1355" t="s">
        <v>677</v>
      </c>
      <c r="AM182" s="1356"/>
      <c r="AN182" s="1357">
        <f>AB176/92.9</f>
        <v>0</v>
      </c>
      <c r="AO182" s="1358"/>
      <c r="AP182" s="1359" t="s">
        <v>687</v>
      </c>
      <c r="AQ182" s="1360"/>
      <c r="AR182" s="1361">
        <f>AN182*0.0258</f>
        <v>0</v>
      </c>
      <c r="AS182" s="1361"/>
      <c r="AT182" s="1361"/>
      <c r="AU182" s="1316" t="s">
        <v>688</v>
      </c>
      <c r="AV182" s="1317"/>
    </row>
    <row r="183" spans="2:48" ht="14.25" thickBot="1">
      <c r="AP183" s="1332" t="s">
        <v>167</v>
      </c>
      <c r="AQ183" s="1333"/>
      <c r="AR183" s="1334">
        <f>SUM(AR180:AT182)</f>
        <v>0</v>
      </c>
      <c r="AS183" s="1335"/>
      <c r="AT183" s="1335"/>
      <c r="AU183" s="1336" t="s">
        <v>688</v>
      </c>
      <c r="AV183" s="1337"/>
    </row>
  </sheetData>
  <protectedRanges>
    <protectedRange sqref="B182" name="範囲4"/>
    <protectedRange sqref="M1:S2" name="範囲2"/>
    <protectedRange sqref="R174:S174 R47:S47 R58:S58 R69:S69 R80:S80 R91:S91 R102:S102 R113:S113 R124:S124 R135:S135 R157:S157 R160:S161 R146:S146" name="範囲1"/>
    <protectedRange sqref="R36:S36" name="範囲1_2"/>
  </protectedRanges>
  <mergeCells count="1100">
    <mergeCell ref="AP183:AQ183"/>
    <mergeCell ref="AR183:AT183"/>
    <mergeCell ref="AU183:AV183"/>
    <mergeCell ref="AL180:AM180"/>
    <mergeCell ref="AN180:AO180"/>
    <mergeCell ref="AP180:AQ180"/>
    <mergeCell ref="AR180:AT180"/>
    <mergeCell ref="AU180:AV180"/>
    <mergeCell ref="AL181:AM181"/>
    <mergeCell ref="AN181:AO181"/>
    <mergeCell ref="AP181:AQ181"/>
    <mergeCell ref="AR181:AT181"/>
    <mergeCell ref="AU181:AV181"/>
    <mergeCell ref="AL179:AM179"/>
    <mergeCell ref="AN179:AQ179"/>
    <mergeCell ref="AR179:AV179"/>
    <mergeCell ref="AN174:AO176"/>
    <mergeCell ref="AL182:AM182"/>
    <mergeCell ref="AN182:AO182"/>
    <mergeCell ref="AP182:AQ182"/>
    <mergeCell ref="AR182:AT182"/>
    <mergeCell ref="AH175:AK175"/>
    <mergeCell ref="AL170:AM173"/>
    <mergeCell ref="AN170:AO173"/>
    <mergeCell ref="AP170:AQ173"/>
    <mergeCell ref="B163:D169"/>
    <mergeCell ref="E163:H168"/>
    <mergeCell ref="R163:S163"/>
    <mergeCell ref="W163:X163"/>
    <mergeCell ref="AU170:AV173"/>
    <mergeCell ref="S171:T171"/>
    <mergeCell ref="AB171:AC171"/>
    <mergeCell ref="AH171:AK171"/>
    <mergeCell ref="S172:T172"/>
    <mergeCell ref="AB172:AC172"/>
    <mergeCell ref="AE177:AG177"/>
    <mergeCell ref="AH177:AK177"/>
    <mergeCell ref="AP177:AQ177"/>
    <mergeCell ref="AR177:AT177"/>
    <mergeCell ref="AU177:AV177"/>
    <mergeCell ref="AL162:AM162"/>
    <mergeCell ref="AH168:AK168"/>
    <mergeCell ref="E169:H169"/>
    <mergeCell ref="AP174:AQ176"/>
    <mergeCell ref="AL157:AM159"/>
    <mergeCell ref="AN157:AO159"/>
    <mergeCell ref="AP157:AQ159"/>
    <mergeCell ref="AR157:AT159"/>
    <mergeCell ref="AU182:AV182"/>
    <mergeCell ref="AL174:AM176"/>
    <mergeCell ref="B170:D176"/>
    <mergeCell ref="E170:H172"/>
    <mergeCell ref="S170:T170"/>
    <mergeCell ref="AH170:AK170"/>
    <mergeCell ref="AH172:AK172"/>
    <mergeCell ref="E173:H173"/>
    <mergeCell ref="L166:O166"/>
    <mergeCell ref="P166:Q166"/>
    <mergeCell ref="AB166:AC166"/>
    <mergeCell ref="AH166:AK166"/>
    <mergeCell ref="L167:O167"/>
    <mergeCell ref="P167:Q167"/>
    <mergeCell ref="AB167:AC167"/>
    <mergeCell ref="AH167:AK167"/>
    <mergeCell ref="AB173:AC173"/>
    <mergeCell ref="AH173:AK173"/>
    <mergeCell ref="E174:H175"/>
    <mergeCell ref="R174:S174"/>
    <mergeCell ref="AH174:AK174"/>
    <mergeCell ref="R175:S175"/>
    <mergeCell ref="X175:Y175"/>
    <mergeCell ref="AB175:AC175"/>
    <mergeCell ref="AU157:AV159"/>
    <mergeCell ref="AL154:AM156"/>
    <mergeCell ref="AN154:AO156"/>
    <mergeCell ref="AP154:AQ156"/>
    <mergeCell ref="AR154:AT156"/>
    <mergeCell ref="AU154:AV156"/>
    <mergeCell ref="S155:T155"/>
    <mergeCell ref="Z155:AA155"/>
    <mergeCell ref="AH155:AK155"/>
    <mergeCell ref="X176:Y176"/>
    <mergeCell ref="AB176:AC176"/>
    <mergeCell ref="E176:H176"/>
    <mergeCell ref="AH176:AK176"/>
    <mergeCell ref="AR163:AT169"/>
    <mergeCell ref="AU163:AV169"/>
    <mergeCell ref="I164:K167"/>
    <mergeCell ref="L164:O165"/>
    <mergeCell ref="P164:Q164"/>
    <mergeCell ref="AB164:AC164"/>
    <mergeCell ref="AH164:AK164"/>
    <mergeCell ref="P165:Q165"/>
    <mergeCell ref="AB165:AC165"/>
    <mergeCell ref="AH165:AK165"/>
    <mergeCell ref="AN162:AQ162"/>
    <mergeCell ref="AR162:AV162"/>
    <mergeCell ref="AR174:AT176"/>
    <mergeCell ref="AU174:AV176"/>
    <mergeCell ref="AR170:AT173"/>
    <mergeCell ref="AH163:AK163"/>
    <mergeCell ref="AL163:AM169"/>
    <mergeCell ref="AN163:AO169"/>
    <mergeCell ref="AP163:AQ169"/>
    <mergeCell ref="B150:B159"/>
    <mergeCell ref="C150:D153"/>
    <mergeCell ref="E150:H152"/>
    <mergeCell ref="R150:S150"/>
    <mergeCell ref="W150:X150"/>
    <mergeCell ref="AH150:AK150"/>
    <mergeCell ref="AL150:AM153"/>
    <mergeCell ref="AN150:AO153"/>
    <mergeCell ref="B149:D149"/>
    <mergeCell ref="E149:H149"/>
    <mergeCell ref="I149:Q149"/>
    <mergeCell ref="R149:AG149"/>
    <mergeCell ref="AH149:AK149"/>
    <mergeCell ref="AL149:AM149"/>
    <mergeCell ref="AB169:AC169"/>
    <mergeCell ref="AH169:AK169"/>
    <mergeCell ref="R157:S157"/>
    <mergeCell ref="I151:K151"/>
    <mergeCell ref="L151:O151"/>
    <mergeCell ref="P151:Q151"/>
    <mergeCell ref="AB151:AC151"/>
    <mergeCell ref="AH151:AK151"/>
    <mergeCell ref="AH152:AK152"/>
    <mergeCell ref="R158:S158"/>
    <mergeCell ref="X158:Y158"/>
    <mergeCell ref="AH158:AK158"/>
    <mergeCell ref="E159:H159"/>
    <mergeCell ref="B162:D162"/>
    <mergeCell ref="E162:H162"/>
    <mergeCell ref="I162:Q162"/>
    <mergeCell ref="R162:AG162"/>
    <mergeCell ref="AH162:AK162"/>
    <mergeCell ref="C154:D159"/>
    <mergeCell ref="E154:H155"/>
    <mergeCell ref="S154:T154"/>
    <mergeCell ref="AH154:AK154"/>
    <mergeCell ref="E156:H156"/>
    <mergeCell ref="E157:H158"/>
    <mergeCell ref="E142:H142"/>
    <mergeCell ref="AB142:AC142"/>
    <mergeCell ref="AH142:AK142"/>
    <mergeCell ref="E143:H144"/>
    <mergeCell ref="S143:T143"/>
    <mergeCell ref="AH143:AK143"/>
    <mergeCell ref="E145:H145"/>
    <mergeCell ref="E146:H147"/>
    <mergeCell ref="R146:S146"/>
    <mergeCell ref="Z156:AA156"/>
    <mergeCell ref="AH156:AK156"/>
    <mergeCell ref="X159:Y159"/>
    <mergeCell ref="AH159:AK159"/>
    <mergeCell ref="AH157:AK157"/>
    <mergeCell ref="AP146:AQ148"/>
    <mergeCell ref="AR146:AT148"/>
    <mergeCell ref="AU146:AV148"/>
    <mergeCell ref="AL143:AM145"/>
    <mergeCell ref="R147:S147"/>
    <mergeCell ref="X147:Y147"/>
    <mergeCell ref="AH147:AK147"/>
    <mergeCell ref="E148:H148"/>
    <mergeCell ref="X148:Y148"/>
    <mergeCell ref="AH148:AK148"/>
    <mergeCell ref="C143:D148"/>
    <mergeCell ref="AN143:AO145"/>
    <mergeCell ref="AP143:AQ145"/>
    <mergeCell ref="AR143:AT145"/>
    <mergeCell ref="E153:H153"/>
    <mergeCell ref="AB153:AC153"/>
    <mergeCell ref="AH153:AK153"/>
    <mergeCell ref="AN149:AQ149"/>
    <mergeCell ref="AR149:AV149"/>
    <mergeCell ref="AP150:AQ153"/>
    <mergeCell ref="AR150:AT153"/>
    <mergeCell ref="AU150:AV153"/>
    <mergeCell ref="B139:B148"/>
    <mergeCell ref="C139:D142"/>
    <mergeCell ref="E139:H141"/>
    <mergeCell ref="R139:S139"/>
    <mergeCell ref="W139:X139"/>
    <mergeCell ref="AH139:AK139"/>
    <mergeCell ref="AL139:AM142"/>
    <mergeCell ref="AN139:AO142"/>
    <mergeCell ref="B138:D138"/>
    <mergeCell ref="E138:H138"/>
    <mergeCell ref="I138:Q138"/>
    <mergeCell ref="R138:AG138"/>
    <mergeCell ref="AH138:AK138"/>
    <mergeCell ref="AL138:AM138"/>
    <mergeCell ref="AH146:AK146"/>
    <mergeCell ref="AL146:AM148"/>
    <mergeCell ref="AN146:AO148"/>
    <mergeCell ref="AU143:AV145"/>
    <mergeCell ref="S144:T144"/>
    <mergeCell ref="Z144:AA144"/>
    <mergeCell ref="AH144:AK144"/>
    <mergeCell ref="Z145:AA145"/>
    <mergeCell ref="AH145:AK145"/>
    <mergeCell ref="R135:S135"/>
    <mergeCell ref="AP128:AQ131"/>
    <mergeCell ref="AR128:AT131"/>
    <mergeCell ref="AU128:AV131"/>
    <mergeCell ref="I129:K129"/>
    <mergeCell ref="L129:O129"/>
    <mergeCell ref="P129:Q129"/>
    <mergeCell ref="AB129:AC129"/>
    <mergeCell ref="AH129:AK129"/>
    <mergeCell ref="AH130:AK130"/>
    <mergeCell ref="R136:S136"/>
    <mergeCell ref="X136:Y136"/>
    <mergeCell ref="AH136:AK136"/>
    <mergeCell ref="AP139:AQ142"/>
    <mergeCell ref="AR139:AT142"/>
    <mergeCell ref="AU139:AV142"/>
    <mergeCell ref="I140:K140"/>
    <mergeCell ref="L140:O140"/>
    <mergeCell ref="P140:Q140"/>
    <mergeCell ref="AB140:AC140"/>
    <mergeCell ref="AH140:AK140"/>
    <mergeCell ref="AH141:AK141"/>
    <mergeCell ref="AN138:AQ138"/>
    <mergeCell ref="AR138:AV138"/>
    <mergeCell ref="E137:H137"/>
    <mergeCell ref="X137:Y137"/>
    <mergeCell ref="AH137:AK137"/>
    <mergeCell ref="AH135:AK135"/>
    <mergeCell ref="AL135:AM137"/>
    <mergeCell ref="AN135:AO137"/>
    <mergeCell ref="AP135:AQ137"/>
    <mergeCell ref="AR135:AT137"/>
    <mergeCell ref="AU135:AV137"/>
    <mergeCell ref="AL132:AM134"/>
    <mergeCell ref="AN132:AO134"/>
    <mergeCell ref="AP132:AQ134"/>
    <mergeCell ref="AR132:AT134"/>
    <mergeCell ref="AU132:AV134"/>
    <mergeCell ref="S133:T133"/>
    <mergeCell ref="Z133:AA133"/>
    <mergeCell ref="AH133:AK133"/>
    <mergeCell ref="Z134:AA134"/>
    <mergeCell ref="AH134:AK134"/>
    <mergeCell ref="AN127:AQ127"/>
    <mergeCell ref="AR127:AV127"/>
    <mergeCell ref="B128:B137"/>
    <mergeCell ref="C128:D131"/>
    <mergeCell ref="E128:H130"/>
    <mergeCell ref="R128:S128"/>
    <mergeCell ref="W128:X128"/>
    <mergeCell ref="AH128:AK128"/>
    <mergeCell ref="AL128:AM131"/>
    <mergeCell ref="AN128:AO131"/>
    <mergeCell ref="B127:D127"/>
    <mergeCell ref="E127:H127"/>
    <mergeCell ref="I127:Q127"/>
    <mergeCell ref="R127:AG127"/>
    <mergeCell ref="AH127:AK127"/>
    <mergeCell ref="AL127:AM127"/>
    <mergeCell ref="R125:S125"/>
    <mergeCell ref="X125:Y125"/>
    <mergeCell ref="AH125:AK125"/>
    <mergeCell ref="E126:H126"/>
    <mergeCell ref="X126:Y126"/>
    <mergeCell ref="AH126:AK126"/>
    <mergeCell ref="C121:D126"/>
    <mergeCell ref="E131:H131"/>
    <mergeCell ref="AB131:AC131"/>
    <mergeCell ref="AH131:AK131"/>
    <mergeCell ref="C132:D137"/>
    <mergeCell ref="E132:H133"/>
    <mergeCell ref="S132:T132"/>
    <mergeCell ref="AH132:AK132"/>
    <mergeCell ref="E134:H134"/>
    <mergeCell ref="E135:H136"/>
    <mergeCell ref="E120:H120"/>
    <mergeCell ref="AB120:AC120"/>
    <mergeCell ref="AH120:AK120"/>
    <mergeCell ref="E121:H122"/>
    <mergeCell ref="S121:T121"/>
    <mergeCell ref="AH121:AK121"/>
    <mergeCell ref="E123:H123"/>
    <mergeCell ref="E124:H125"/>
    <mergeCell ref="R124:S124"/>
    <mergeCell ref="AP117:AQ120"/>
    <mergeCell ref="AR117:AT120"/>
    <mergeCell ref="AU117:AV120"/>
    <mergeCell ref="I118:K118"/>
    <mergeCell ref="L118:O118"/>
    <mergeCell ref="P118:Q118"/>
    <mergeCell ref="AB118:AC118"/>
    <mergeCell ref="AH118:AK118"/>
    <mergeCell ref="AH119:AK119"/>
    <mergeCell ref="AN116:AQ116"/>
    <mergeCell ref="AR116:AV116"/>
    <mergeCell ref="B117:B126"/>
    <mergeCell ref="C117:D120"/>
    <mergeCell ref="E117:H119"/>
    <mergeCell ref="R117:S117"/>
    <mergeCell ref="W117:X117"/>
    <mergeCell ref="AH117:AK117"/>
    <mergeCell ref="AL117:AM120"/>
    <mergeCell ref="AN117:AO120"/>
    <mergeCell ref="B116:D116"/>
    <mergeCell ref="E116:H116"/>
    <mergeCell ref="I116:Q116"/>
    <mergeCell ref="R116:AG116"/>
    <mergeCell ref="AH116:AK116"/>
    <mergeCell ref="AL116:AM116"/>
    <mergeCell ref="AH124:AK124"/>
    <mergeCell ref="AL124:AM126"/>
    <mergeCell ref="AN124:AO126"/>
    <mergeCell ref="AP124:AQ126"/>
    <mergeCell ref="AR124:AT126"/>
    <mergeCell ref="AU124:AV126"/>
    <mergeCell ref="AL121:AM123"/>
    <mergeCell ref="AN121:AO123"/>
    <mergeCell ref="AP121:AQ123"/>
    <mergeCell ref="AR121:AT123"/>
    <mergeCell ref="AU121:AV123"/>
    <mergeCell ref="S122:T122"/>
    <mergeCell ref="Z122:AA122"/>
    <mergeCell ref="AH122:AK122"/>
    <mergeCell ref="Z123:AA123"/>
    <mergeCell ref="AH123:AK123"/>
    <mergeCell ref="R113:S113"/>
    <mergeCell ref="AP106:AQ109"/>
    <mergeCell ref="AR106:AT109"/>
    <mergeCell ref="AU106:AV109"/>
    <mergeCell ref="I107:K107"/>
    <mergeCell ref="L107:O107"/>
    <mergeCell ref="P107:Q107"/>
    <mergeCell ref="AB107:AC107"/>
    <mergeCell ref="AH107:AK107"/>
    <mergeCell ref="AH108:AK108"/>
    <mergeCell ref="R114:S114"/>
    <mergeCell ref="X114:Y114"/>
    <mergeCell ref="AH114:AK114"/>
    <mergeCell ref="E115:H115"/>
    <mergeCell ref="X115:Y115"/>
    <mergeCell ref="AH115:AK115"/>
    <mergeCell ref="AH113:AK113"/>
    <mergeCell ref="AL113:AM115"/>
    <mergeCell ref="AN113:AO115"/>
    <mergeCell ref="AP113:AQ115"/>
    <mergeCell ref="AR113:AT115"/>
    <mergeCell ref="AU113:AV115"/>
    <mergeCell ref="AL110:AM112"/>
    <mergeCell ref="AN110:AO112"/>
    <mergeCell ref="AP110:AQ112"/>
    <mergeCell ref="AR110:AT112"/>
    <mergeCell ref="AU110:AV112"/>
    <mergeCell ref="S111:T111"/>
    <mergeCell ref="Z111:AA111"/>
    <mergeCell ref="AH111:AK111"/>
    <mergeCell ref="Z112:AA112"/>
    <mergeCell ref="AH112:AK112"/>
    <mergeCell ref="AN105:AQ105"/>
    <mergeCell ref="AR105:AV105"/>
    <mergeCell ref="B106:B115"/>
    <mergeCell ref="C106:D109"/>
    <mergeCell ref="E106:H108"/>
    <mergeCell ref="R106:S106"/>
    <mergeCell ref="W106:X106"/>
    <mergeCell ref="AH106:AK106"/>
    <mergeCell ref="AL106:AM109"/>
    <mergeCell ref="AN106:AO109"/>
    <mergeCell ref="B105:D105"/>
    <mergeCell ref="E105:H105"/>
    <mergeCell ref="I105:Q105"/>
    <mergeCell ref="R105:AG105"/>
    <mergeCell ref="AH105:AK105"/>
    <mergeCell ref="AL105:AM105"/>
    <mergeCell ref="R103:S103"/>
    <mergeCell ref="X103:Y103"/>
    <mergeCell ref="AH103:AK103"/>
    <mergeCell ref="E104:H104"/>
    <mergeCell ref="X104:Y104"/>
    <mergeCell ref="AH104:AK104"/>
    <mergeCell ref="C99:D104"/>
    <mergeCell ref="E109:H109"/>
    <mergeCell ref="AB109:AC109"/>
    <mergeCell ref="AH109:AK109"/>
    <mergeCell ref="C110:D115"/>
    <mergeCell ref="E110:H111"/>
    <mergeCell ref="S110:T110"/>
    <mergeCell ref="AH110:AK110"/>
    <mergeCell ref="E112:H112"/>
    <mergeCell ref="E113:H114"/>
    <mergeCell ref="E98:H98"/>
    <mergeCell ref="AB98:AC98"/>
    <mergeCell ref="AH98:AK98"/>
    <mergeCell ref="E99:H100"/>
    <mergeCell ref="S99:T99"/>
    <mergeCell ref="AH99:AK99"/>
    <mergeCell ref="E101:H101"/>
    <mergeCell ref="E102:H103"/>
    <mergeCell ref="R102:S102"/>
    <mergeCell ref="AP95:AQ98"/>
    <mergeCell ref="AR95:AT98"/>
    <mergeCell ref="AU95:AV98"/>
    <mergeCell ref="I96:K96"/>
    <mergeCell ref="L96:O96"/>
    <mergeCell ref="P96:Q96"/>
    <mergeCell ref="AB96:AC96"/>
    <mergeCell ref="AH96:AK96"/>
    <mergeCell ref="AH97:AK97"/>
    <mergeCell ref="AN94:AQ94"/>
    <mergeCell ref="AR94:AV94"/>
    <mergeCell ref="B95:B104"/>
    <mergeCell ref="C95:D98"/>
    <mergeCell ref="E95:H97"/>
    <mergeCell ref="R95:S95"/>
    <mergeCell ref="W95:X95"/>
    <mergeCell ref="AH95:AK95"/>
    <mergeCell ref="AL95:AM98"/>
    <mergeCell ref="AN95:AO98"/>
    <mergeCell ref="B94:D94"/>
    <mergeCell ref="E94:H94"/>
    <mergeCell ref="I94:Q94"/>
    <mergeCell ref="R94:AG94"/>
    <mergeCell ref="AH94:AK94"/>
    <mergeCell ref="AL94:AM94"/>
    <mergeCell ref="AH102:AK102"/>
    <mergeCell ref="AL102:AM104"/>
    <mergeCell ref="AN102:AO104"/>
    <mergeCell ref="AP102:AQ104"/>
    <mergeCell ref="AR102:AT104"/>
    <mergeCell ref="AU102:AV104"/>
    <mergeCell ref="AL99:AM101"/>
    <mergeCell ref="AN99:AO101"/>
    <mergeCell ref="AP99:AQ101"/>
    <mergeCell ref="AR99:AT101"/>
    <mergeCell ref="AU99:AV101"/>
    <mergeCell ref="S100:T100"/>
    <mergeCell ref="Z100:AA100"/>
    <mergeCell ref="AH100:AK100"/>
    <mergeCell ref="Z101:AA101"/>
    <mergeCell ref="AH101:AK101"/>
    <mergeCell ref="R91:S91"/>
    <mergeCell ref="AP84:AQ87"/>
    <mergeCell ref="AR84:AT87"/>
    <mergeCell ref="AU84:AV87"/>
    <mergeCell ref="I85:K85"/>
    <mergeCell ref="L85:O85"/>
    <mergeCell ref="P85:Q85"/>
    <mergeCell ref="AB85:AC85"/>
    <mergeCell ref="AH85:AK85"/>
    <mergeCell ref="AH86:AK86"/>
    <mergeCell ref="R92:S92"/>
    <mergeCell ref="X92:Y92"/>
    <mergeCell ref="AH92:AK92"/>
    <mergeCell ref="E93:H93"/>
    <mergeCell ref="X93:Y93"/>
    <mergeCell ref="AH93:AK93"/>
    <mergeCell ref="AH91:AK91"/>
    <mergeCell ref="AL91:AM93"/>
    <mergeCell ref="AN91:AO93"/>
    <mergeCell ref="AP91:AQ93"/>
    <mergeCell ref="AR91:AT93"/>
    <mergeCell ref="AU91:AV93"/>
    <mergeCell ref="AL88:AM90"/>
    <mergeCell ref="AN88:AO90"/>
    <mergeCell ref="AP88:AQ90"/>
    <mergeCell ref="AR88:AT90"/>
    <mergeCell ref="AU88:AV90"/>
    <mergeCell ref="S89:T89"/>
    <mergeCell ref="Z89:AA89"/>
    <mergeCell ref="AH89:AK89"/>
    <mergeCell ref="Z90:AA90"/>
    <mergeCell ref="AH90:AK90"/>
    <mergeCell ref="AN83:AQ83"/>
    <mergeCell ref="AR83:AV83"/>
    <mergeCell ref="B84:B93"/>
    <mergeCell ref="C84:D87"/>
    <mergeCell ref="E84:H86"/>
    <mergeCell ref="R84:S84"/>
    <mergeCell ref="W84:X84"/>
    <mergeCell ref="AH84:AK84"/>
    <mergeCell ref="AL84:AM87"/>
    <mergeCell ref="AN84:AO87"/>
    <mergeCell ref="B83:D83"/>
    <mergeCell ref="E83:H83"/>
    <mergeCell ref="I83:Q83"/>
    <mergeCell ref="R83:AG83"/>
    <mergeCell ref="AH83:AK83"/>
    <mergeCell ref="AL83:AM83"/>
    <mergeCell ref="R81:S81"/>
    <mergeCell ref="X81:Y81"/>
    <mergeCell ref="AH81:AK81"/>
    <mergeCell ref="E82:H82"/>
    <mergeCell ref="X82:Y82"/>
    <mergeCell ref="AH82:AK82"/>
    <mergeCell ref="C77:D82"/>
    <mergeCell ref="E87:H87"/>
    <mergeCell ref="AB87:AC87"/>
    <mergeCell ref="AH87:AK87"/>
    <mergeCell ref="C88:D93"/>
    <mergeCell ref="E88:H89"/>
    <mergeCell ref="S88:T88"/>
    <mergeCell ref="AH88:AK88"/>
    <mergeCell ref="E90:H90"/>
    <mergeCell ref="E91:H92"/>
    <mergeCell ref="E76:H76"/>
    <mergeCell ref="AB76:AC76"/>
    <mergeCell ref="AH76:AK76"/>
    <mergeCell ref="E77:H78"/>
    <mergeCell ref="S77:T77"/>
    <mergeCell ref="AH77:AK77"/>
    <mergeCell ref="E79:H79"/>
    <mergeCell ref="E80:H81"/>
    <mergeCell ref="R80:S80"/>
    <mergeCell ref="AP73:AQ76"/>
    <mergeCell ref="AR73:AT76"/>
    <mergeCell ref="AU73:AV76"/>
    <mergeCell ref="I74:K74"/>
    <mergeCell ref="L74:O74"/>
    <mergeCell ref="P74:Q74"/>
    <mergeCell ref="AB74:AC74"/>
    <mergeCell ref="AH74:AK74"/>
    <mergeCell ref="AH75:AK75"/>
    <mergeCell ref="AN72:AQ72"/>
    <mergeCell ref="AR72:AV72"/>
    <mergeCell ref="B73:B82"/>
    <mergeCell ref="C73:D76"/>
    <mergeCell ref="E73:H75"/>
    <mergeCell ref="R73:S73"/>
    <mergeCell ref="W73:X73"/>
    <mergeCell ref="AH73:AK73"/>
    <mergeCell ref="AL73:AM76"/>
    <mergeCell ref="AN73:AO76"/>
    <mergeCell ref="B72:D72"/>
    <mergeCell ref="E72:H72"/>
    <mergeCell ref="I72:Q72"/>
    <mergeCell ref="R72:AG72"/>
    <mergeCell ref="AH72:AK72"/>
    <mergeCell ref="AL72:AM72"/>
    <mergeCell ref="AH80:AK80"/>
    <mergeCell ref="AL80:AM82"/>
    <mergeCell ref="AN80:AO82"/>
    <mergeCell ref="AP80:AQ82"/>
    <mergeCell ref="AR80:AT82"/>
    <mergeCell ref="AU80:AV82"/>
    <mergeCell ref="AL77:AM79"/>
    <mergeCell ref="AN77:AO79"/>
    <mergeCell ref="AP77:AQ79"/>
    <mergeCell ref="AR77:AT79"/>
    <mergeCell ref="AU77:AV79"/>
    <mergeCell ref="S78:T78"/>
    <mergeCell ref="Z78:AA78"/>
    <mergeCell ref="AH78:AK78"/>
    <mergeCell ref="Z79:AA79"/>
    <mergeCell ref="AH79:AK79"/>
    <mergeCell ref="R69:S69"/>
    <mergeCell ref="AP62:AQ65"/>
    <mergeCell ref="AR62:AT65"/>
    <mergeCell ref="AU62:AV65"/>
    <mergeCell ref="I63:K63"/>
    <mergeCell ref="L63:O63"/>
    <mergeCell ref="P63:Q63"/>
    <mergeCell ref="AB63:AC63"/>
    <mergeCell ref="AH63:AK63"/>
    <mergeCell ref="AH64:AK64"/>
    <mergeCell ref="R70:S70"/>
    <mergeCell ref="X70:Y70"/>
    <mergeCell ref="AH70:AK70"/>
    <mergeCell ref="E71:H71"/>
    <mergeCell ref="X71:Y71"/>
    <mergeCell ref="AH71:AK71"/>
    <mergeCell ref="AH69:AK69"/>
    <mergeCell ref="AL69:AM71"/>
    <mergeCell ref="AN69:AO71"/>
    <mergeCell ref="AP69:AQ71"/>
    <mergeCell ref="AR69:AT71"/>
    <mergeCell ref="AU69:AV71"/>
    <mergeCell ref="AL66:AM68"/>
    <mergeCell ref="AN66:AO68"/>
    <mergeCell ref="AP66:AQ68"/>
    <mergeCell ref="AR66:AT68"/>
    <mergeCell ref="AU66:AV68"/>
    <mergeCell ref="S67:T67"/>
    <mergeCell ref="Z67:AA67"/>
    <mergeCell ref="AH67:AK67"/>
    <mergeCell ref="Z68:AA68"/>
    <mergeCell ref="AH68:AK68"/>
    <mergeCell ref="AN61:AQ61"/>
    <mergeCell ref="AR61:AV61"/>
    <mergeCell ref="B62:B71"/>
    <mergeCell ref="C62:D65"/>
    <mergeCell ref="E62:H64"/>
    <mergeCell ref="R62:S62"/>
    <mergeCell ref="W62:X62"/>
    <mergeCell ref="AH62:AK62"/>
    <mergeCell ref="AL62:AM65"/>
    <mergeCell ref="AN62:AO65"/>
    <mergeCell ref="B61:D61"/>
    <mergeCell ref="E61:H61"/>
    <mergeCell ref="I61:Q61"/>
    <mergeCell ref="R61:AG61"/>
    <mergeCell ref="AH61:AK61"/>
    <mergeCell ref="AL61:AM61"/>
    <mergeCell ref="R59:S59"/>
    <mergeCell ref="X59:Y59"/>
    <mergeCell ref="AH59:AK59"/>
    <mergeCell ref="E60:H60"/>
    <mergeCell ref="X60:Y60"/>
    <mergeCell ref="AH60:AK60"/>
    <mergeCell ref="C55:D60"/>
    <mergeCell ref="E65:H65"/>
    <mergeCell ref="AB65:AC65"/>
    <mergeCell ref="AH65:AK65"/>
    <mergeCell ref="C66:D71"/>
    <mergeCell ref="E66:H67"/>
    <mergeCell ref="S66:T66"/>
    <mergeCell ref="AH66:AK66"/>
    <mergeCell ref="E68:H68"/>
    <mergeCell ref="E69:H70"/>
    <mergeCell ref="E54:H54"/>
    <mergeCell ref="AB54:AC54"/>
    <mergeCell ref="AH54:AK54"/>
    <mergeCell ref="E55:H56"/>
    <mergeCell ref="S55:T55"/>
    <mergeCell ref="AH55:AK55"/>
    <mergeCell ref="E57:H57"/>
    <mergeCell ref="E58:H59"/>
    <mergeCell ref="R58:S58"/>
    <mergeCell ref="AP51:AQ54"/>
    <mergeCell ref="AR51:AT54"/>
    <mergeCell ref="AU51:AV54"/>
    <mergeCell ref="I52:K52"/>
    <mergeCell ref="L52:O52"/>
    <mergeCell ref="P52:Q52"/>
    <mergeCell ref="AB52:AC52"/>
    <mergeCell ref="AH52:AK52"/>
    <mergeCell ref="AH53:AK53"/>
    <mergeCell ref="AN50:AQ50"/>
    <mergeCell ref="AR50:AV50"/>
    <mergeCell ref="B51:B60"/>
    <mergeCell ref="C51:D54"/>
    <mergeCell ref="E51:H53"/>
    <mergeCell ref="R51:S51"/>
    <mergeCell ref="W51:X51"/>
    <mergeCell ref="AH51:AK51"/>
    <mergeCell ref="AL51:AM54"/>
    <mergeCell ref="AN51:AO54"/>
    <mergeCell ref="B50:D50"/>
    <mergeCell ref="E50:H50"/>
    <mergeCell ref="I50:Q50"/>
    <mergeCell ref="R50:AG50"/>
    <mergeCell ref="AH50:AK50"/>
    <mergeCell ref="AL50:AM50"/>
    <mergeCell ref="AH58:AK58"/>
    <mergeCell ref="AL58:AM60"/>
    <mergeCell ref="AN58:AO60"/>
    <mergeCell ref="AP58:AQ60"/>
    <mergeCell ref="AR58:AT60"/>
    <mergeCell ref="AU58:AV60"/>
    <mergeCell ref="AL55:AM57"/>
    <mergeCell ref="AN55:AO57"/>
    <mergeCell ref="AP55:AQ57"/>
    <mergeCell ref="AR55:AT57"/>
    <mergeCell ref="AU55:AV57"/>
    <mergeCell ref="S56:T56"/>
    <mergeCell ref="Z56:AA56"/>
    <mergeCell ref="AH56:AK56"/>
    <mergeCell ref="Z57:AA57"/>
    <mergeCell ref="AH57:AK57"/>
    <mergeCell ref="R47:S47"/>
    <mergeCell ref="AP40:AQ43"/>
    <mergeCell ref="AR40:AT43"/>
    <mergeCell ref="AU40:AV43"/>
    <mergeCell ref="I41:K41"/>
    <mergeCell ref="L41:O41"/>
    <mergeCell ref="P41:Q41"/>
    <mergeCell ref="AB41:AC41"/>
    <mergeCell ref="AH41:AK41"/>
    <mergeCell ref="AH42:AK42"/>
    <mergeCell ref="R48:S48"/>
    <mergeCell ref="X48:Y48"/>
    <mergeCell ref="AH48:AK48"/>
    <mergeCell ref="E49:H49"/>
    <mergeCell ref="X49:Y49"/>
    <mergeCell ref="AH49:AK49"/>
    <mergeCell ref="AH47:AK47"/>
    <mergeCell ref="AL47:AM49"/>
    <mergeCell ref="AN47:AO49"/>
    <mergeCell ref="AP47:AQ49"/>
    <mergeCell ref="AR47:AT49"/>
    <mergeCell ref="AU47:AV49"/>
    <mergeCell ref="AL44:AM46"/>
    <mergeCell ref="AN44:AO46"/>
    <mergeCell ref="AP44:AQ46"/>
    <mergeCell ref="AR44:AT46"/>
    <mergeCell ref="AU44:AV46"/>
    <mergeCell ref="S45:T45"/>
    <mergeCell ref="Z45:AA45"/>
    <mergeCell ref="AH45:AK45"/>
    <mergeCell ref="Z46:AA46"/>
    <mergeCell ref="AH46:AK46"/>
    <mergeCell ref="AN39:AQ39"/>
    <mergeCell ref="AR39:AV39"/>
    <mergeCell ref="B40:B49"/>
    <mergeCell ref="C40:D43"/>
    <mergeCell ref="E40:H42"/>
    <mergeCell ref="R40:S40"/>
    <mergeCell ref="W40:X40"/>
    <mergeCell ref="AH40:AK40"/>
    <mergeCell ref="AL40:AM43"/>
    <mergeCell ref="AN40:AO43"/>
    <mergeCell ref="B39:D39"/>
    <mergeCell ref="E39:H39"/>
    <mergeCell ref="I39:Q39"/>
    <mergeCell ref="R39:AG39"/>
    <mergeCell ref="AH39:AK39"/>
    <mergeCell ref="AL39:AM39"/>
    <mergeCell ref="R37:S37"/>
    <mergeCell ref="X37:Y37"/>
    <mergeCell ref="AH37:AK37"/>
    <mergeCell ref="E38:H38"/>
    <mergeCell ref="X38:Y38"/>
    <mergeCell ref="AH38:AK38"/>
    <mergeCell ref="C33:D38"/>
    <mergeCell ref="E43:H43"/>
    <mergeCell ref="AB43:AC43"/>
    <mergeCell ref="AH43:AK43"/>
    <mergeCell ref="C44:D49"/>
    <mergeCell ref="E44:H45"/>
    <mergeCell ref="S44:T44"/>
    <mergeCell ref="AH44:AK44"/>
    <mergeCell ref="E46:H46"/>
    <mergeCell ref="E47:H48"/>
    <mergeCell ref="E32:H32"/>
    <mergeCell ref="AB32:AC32"/>
    <mergeCell ref="AH32:AK32"/>
    <mergeCell ref="E33:H34"/>
    <mergeCell ref="S33:T33"/>
    <mergeCell ref="AH33:AK33"/>
    <mergeCell ref="E35:H35"/>
    <mergeCell ref="E36:H37"/>
    <mergeCell ref="R36:S36"/>
    <mergeCell ref="AP29:AQ32"/>
    <mergeCell ref="AR29:AT32"/>
    <mergeCell ref="AU29:AV32"/>
    <mergeCell ref="I30:K30"/>
    <mergeCell ref="L30:O30"/>
    <mergeCell ref="P30:Q30"/>
    <mergeCell ref="AB30:AC30"/>
    <mergeCell ref="AH30:AK30"/>
    <mergeCell ref="AH31:AK31"/>
    <mergeCell ref="AN28:AQ28"/>
    <mergeCell ref="AR28:AV28"/>
    <mergeCell ref="B29:B38"/>
    <mergeCell ref="C29:D32"/>
    <mergeCell ref="E29:H31"/>
    <mergeCell ref="R29:S29"/>
    <mergeCell ref="W29:X29"/>
    <mergeCell ref="AH29:AK29"/>
    <mergeCell ref="AL29:AM32"/>
    <mergeCell ref="AN29:AO32"/>
    <mergeCell ref="B28:D28"/>
    <mergeCell ref="E28:H28"/>
    <mergeCell ref="I28:Q28"/>
    <mergeCell ref="R28:AG28"/>
    <mergeCell ref="AH28:AK28"/>
    <mergeCell ref="AL28:AM28"/>
    <mergeCell ref="AH36:AK36"/>
    <mergeCell ref="AL36:AM38"/>
    <mergeCell ref="AN36:AO38"/>
    <mergeCell ref="AP36:AQ38"/>
    <mergeCell ref="AR36:AT38"/>
    <mergeCell ref="AU36:AV38"/>
    <mergeCell ref="AL33:AM35"/>
    <mergeCell ref="AN33:AO35"/>
    <mergeCell ref="AP33:AQ35"/>
    <mergeCell ref="AR33:AT35"/>
    <mergeCell ref="AU33:AV35"/>
    <mergeCell ref="S34:T34"/>
    <mergeCell ref="Z34:AA34"/>
    <mergeCell ref="AH34:AK34"/>
    <mergeCell ref="Z35:AA35"/>
    <mergeCell ref="AH35:AK35"/>
    <mergeCell ref="T23:U23"/>
    <mergeCell ref="V23:W23"/>
    <mergeCell ref="X22:Y22"/>
    <mergeCell ref="Z22:AA22"/>
    <mergeCell ref="AB22:AC22"/>
    <mergeCell ref="AD22:AE22"/>
    <mergeCell ref="AF22:AG22"/>
    <mergeCell ref="AH22:AI22"/>
    <mergeCell ref="Z25:AA25"/>
    <mergeCell ref="AB25:AC25"/>
    <mergeCell ref="AD25:AE25"/>
    <mergeCell ref="AF25:AG25"/>
    <mergeCell ref="AH25:AK25"/>
    <mergeCell ref="AL25:AV25"/>
    <mergeCell ref="AL24:AV24"/>
    <mergeCell ref="H25:I25"/>
    <mergeCell ref="J25:K25"/>
    <mergeCell ref="L25:M25"/>
    <mergeCell ref="N25:O25"/>
    <mergeCell ref="P25:Q25"/>
    <mergeCell ref="R25:S25"/>
    <mergeCell ref="T25:U25"/>
    <mergeCell ref="V25:W25"/>
    <mergeCell ref="X25:Y25"/>
    <mergeCell ref="X24:Y24"/>
    <mergeCell ref="Z24:AA24"/>
    <mergeCell ref="AB24:AC24"/>
    <mergeCell ref="AD24:AE24"/>
    <mergeCell ref="AF24:AG24"/>
    <mergeCell ref="AH24:AK24"/>
    <mergeCell ref="T21:U21"/>
    <mergeCell ref="V21:W21"/>
    <mergeCell ref="X20:Y20"/>
    <mergeCell ref="Z20:AA20"/>
    <mergeCell ref="AB20:AC20"/>
    <mergeCell ref="AD20:AE20"/>
    <mergeCell ref="AF20:AG20"/>
    <mergeCell ref="AH20:AI20"/>
    <mergeCell ref="AL23:AV23"/>
    <mergeCell ref="B24:G25"/>
    <mergeCell ref="H24:I24"/>
    <mergeCell ref="J24:K24"/>
    <mergeCell ref="L24:M24"/>
    <mergeCell ref="N24:O24"/>
    <mergeCell ref="P24:Q24"/>
    <mergeCell ref="R24:S24"/>
    <mergeCell ref="T24:U24"/>
    <mergeCell ref="V24:W24"/>
    <mergeCell ref="X23:Y23"/>
    <mergeCell ref="Z23:AA23"/>
    <mergeCell ref="AB23:AC23"/>
    <mergeCell ref="AD23:AE23"/>
    <mergeCell ref="AF23:AG23"/>
    <mergeCell ref="AH23:AI23"/>
    <mergeCell ref="AJ22:AK23"/>
    <mergeCell ref="AL22:AV22"/>
    <mergeCell ref="H23:I23"/>
    <mergeCell ref="J23:K23"/>
    <mergeCell ref="L23:M23"/>
    <mergeCell ref="N23:O23"/>
    <mergeCell ref="P23:Q23"/>
    <mergeCell ref="R23:S23"/>
    <mergeCell ref="T19:U19"/>
    <mergeCell ref="V19:W19"/>
    <mergeCell ref="X18:Y18"/>
    <mergeCell ref="Z18:AA18"/>
    <mergeCell ref="AB18:AC18"/>
    <mergeCell ref="AD18:AE18"/>
    <mergeCell ref="AF18:AG18"/>
    <mergeCell ref="AH18:AI18"/>
    <mergeCell ref="AL21:AV21"/>
    <mergeCell ref="B22:G23"/>
    <mergeCell ref="H22:I22"/>
    <mergeCell ref="J22:K22"/>
    <mergeCell ref="L22:M22"/>
    <mergeCell ref="N22:O22"/>
    <mergeCell ref="P22:Q22"/>
    <mergeCell ref="R22:S22"/>
    <mergeCell ref="T22:U22"/>
    <mergeCell ref="V22:W22"/>
    <mergeCell ref="X21:Y21"/>
    <mergeCell ref="Z21:AA21"/>
    <mergeCell ref="AB21:AC21"/>
    <mergeCell ref="AD21:AE21"/>
    <mergeCell ref="AF21:AG21"/>
    <mergeCell ref="AH21:AI21"/>
    <mergeCell ref="AJ20:AK21"/>
    <mergeCell ref="AL20:AV20"/>
    <mergeCell ref="H21:I21"/>
    <mergeCell ref="J21:K21"/>
    <mergeCell ref="L21:M21"/>
    <mergeCell ref="N21:O21"/>
    <mergeCell ref="P21:Q21"/>
    <mergeCell ref="R21:S21"/>
    <mergeCell ref="T17:U17"/>
    <mergeCell ref="V17:W17"/>
    <mergeCell ref="X16:Y16"/>
    <mergeCell ref="Z16:AA16"/>
    <mergeCell ref="AB16:AC16"/>
    <mergeCell ref="AD16:AE16"/>
    <mergeCell ref="AF16:AG16"/>
    <mergeCell ref="AH16:AI16"/>
    <mergeCell ref="AL19:AV19"/>
    <mergeCell ref="B20:G21"/>
    <mergeCell ref="H20:I20"/>
    <mergeCell ref="J20:K20"/>
    <mergeCell ref="L20:M20"/>
    <mergeCell ref="N20:O20"/>
    <mergeCell ref="P20:Q20"/>
    <mergeCell ref="R20:S20"/>
    <mergeCell ref="T20:U20"/>
    <mergeCell ref="V20:W20"/>
    <mergeCell ref="X19:Y19"/>
    <mergeCell ref="Z19:AA19"/>
    <mergeCell ref="AB19:AC19"/>
    <mergeCell ref="AD19:AE19"/>
    <mergeCell ref="AF19:AG19"/>
    <mergeCell ref="AH19:AI19"/>
    <mergeCell ref="AJ18:AK19"/>
    <mergeCell ref="AL18:AV18"/>
    <mergeCell ref="H19:I19"/>
    <mergeCell ref="J19:K19"/>
    <mergeCell ref="L19:M19"/>
    <mergeCell ref="N19:O19"/>
    <mergeCell ref="P19:Q19"/>
    <mergeCell ref="R19:S19"/>
    <mergeCell ref="T15:U15"/>
    <mergeCell ref="V15:W15"/>
    <mergeCell ref="X14:Y14"/>
    <mergeCell ref="Z14:AA14"/>
    <mergeCell ref="AB14:AC14"/>
    <mergeCell ref="AD14:AE14"/>
    <mergeCell ref="AF14:AG14"/>
    <mergeCell ref="AH14:AI14"/>
    <mergeCell ref="AL17:AV17"/>
    <mergeCell ref="B18:G19"/>
    <mergeCell ref="H18:I18"/>
    <mergeCell ref="J18:K18"/>
    <mergeCell ref="L18:M18"/>
    <mergeCell ref="N18:O18"/>
    <mergeCell ref="P18:Q18"/>
    <mergeCell ref="R18:S18"/>
    <mergeCell ref="T18:U18"/>
    <mergeCell ref="V18:W18"/>
    <mergeCell ref="X17:Y17"/>
    <mergeCell ref="Z17:AA17"/>
    <mergeCell ref="AB17:AC17"/>
    <mergeCell ref="AD17:AE17"/>
    <mergeCell ref="AF17:AG17"/>
    <mergeCell ref="AH17:AI17"/>
    <mergeCell ref="AJ16:AK17"/>
    <mergeCell ref="AL16:AV16"/>
    <mergeCell ref="H17:I17"/>
    <mergeCell ref="J17:K17"/>
    <mergeCell ref="L17:M17"/>
    <mergeCell ref="N17:O17"/>
    <mergeCell ref="P17:Q17"/>
    <mergeCell ref="R17:S17"/>
    <mergeCell ref="T13:U13"/>
    <mergeCell ref="V13:W13"/>
    <mergeCell ref="X12:Y12"/>
    <mergeCell ref="Z12:AA12"/>
    <mergeCell ref="AB12:AC12"/>
    <mergeCell ref="AD12:AE12"/>
    <mergeCell ref="AF12:AG12"/>
    <mergeCell ref="AH12:AI12"/>
    <mergeCell ref="AL15:AV15"/>
    <mergeCell ref="B16:G17"/>
    <mergeCell ref="H16:I16"/>
    <mergeCell ref="J16:K16"/>
    <mergeCell ref="L16:M16"/>
    <mergeCell ref="N16:O16"/>
    <mergeCell ref="P16:Q16"/>
    <mergeCell ref="R16:S16"/>
    <mergeCell ref="T16:U16"/>
    <mergeCell ref="V16:W16"/>
    <mergeCell ref="X15:Y15"/>
    <mergeCell ref="Z15:AA15"/>
    <mergeCell ref="AB15:AC15"/>
    <mergeCell ref="AD15:AE15"/>
    <mergeCell ref="AF15:AG15"/>
    <mergeCell ref="AH15:AI15"/>
    <mergeCell ref="AJ14:AK15"/>
    <mergeCell ref="AL14:AV14"/>
    <mergeCell ref="H15:I15"/>
    <mergeCell ref="J15:K15"/>
    <mergeCell ref="L15:M15"/>
    <mergeCell ref="N15:O15"/>
    <mergeCell ref="P15:Q15"/>
    <mergeCell ref="R15:S15"/>
    <mergeCell ref="V11:W11"/>
    <mergeCell ref="X11:Y11"/>
    <mergeCell ref="X10:Y10"/>
    <mergeCell ref="Z10:AA10"/>
    <mergeCell ref="AB10:AC10"/>
    <mergeCell ref="AD10:AE10"/>
    <mergeCell ref="AF10:AG10"/>
    <mergeCell ref="AH10:AI10"/>
    <mergeCell ref="AL13:AV13"/>
    <mergeCell ref="B14:G15"/>
    <mergeCell ref="H14:I14"/>
    <mergeCell ref="J14:K14"/>
    <mergeCell ref="L14:M14"/>
    <mergeCell ref="N14:O14"/>
    <mergeCell ref="P14:Q14"/>
    <mergeCell ref="R14:S14"/>
    <mergeCell ref="T14:U14"/>
    <mergeCell ref="V14:W14"/>
    <mergeCell ref="X13:Y13"/>
    <mergeCell ref="Z13:AA13"/>
    <mergeCell ref="AB13:AC13"/>
    <mergeCell ref="AD13:AE13"/>
    <mergeCell ref="AF13:AG13"/>
    <mergeCell ref="AH13:AI13"/>
    <mergeCell ref="AJ12:AK13"/>
    <mergeCell ref="AL12:AV12"/>
    <mergeCell ref="H13:I13"/>
    <mergeCell ref="J13:K13"/>
    <mergeCell ref="L13:M13"/>
    <mergeCell ref="N13:O13"/>
    <mergeCell ref="P13:Q13"/>
    <mergeCell ref="R13:S13"/>
    <mergeCell ref="AL8:AV8"/>
    <mergeCell ref="H9:I9"/>
    <mergeCell ref="J9:K9"/>
    <mergeCell ref="L9:M9"/>
    <mergeCell ref="N9:O9"/>
    <mergeCell ref="P9:Q9"/>
    <mergeCell ref="R9:S9"/>
    <mergeCell ref="T9:U9"/>
    <mergeCell ref="AL11:AV11"/>
    <mergeCell ref="B12:G13"/>
    <mergeCell ref="H12:I12"/>
    <mergeCell ref="J12:K12"/>
    <mergeCell ref="L12:M12"/>
    <mergeCell ref="N12:O12"/>
    <mergeCell ref="P12:Q12"/>
    <mergeCell ref="R12:S12"/>
    <mergeCell ref="T12:U12"/>
    <mergeCell ref="V12:W12"/>
    <mergeCell ref="Z11:AA11"/>
    <mergeCell ref="AB11:AC11"/>
    <mergeCell ref="AD11:AE11"/>
    <mergeCell ref="AF11:AG11"/>
    <mergeCell ref="AH11:AI11"/>
    <mergeCell ref="AJ11:AK11"/>
    <mergeCell ref="AL10:AV10"/>
    <mergeCell ref="B11:I11"/>
    <mergeCell ref="J11:K11"/>
    <mergeCell ref="L11:M11"/>
    <mergeCell ref="N11:O11"/>
    <mergeCell ref="P11:Q11"/>
    <mergeCell ref="R11:S11"/>
    <mergeCell ref="T11:U11"/>
    <mergeCell ref="AL5:AV6"/>
    <mergeCell ref="J6:K6"/>
    <mergeCell ref="L6:M6"/>
    <mergeCell ref="N6:O6"/>
    <mergeCell ref="P6:Q6"/>
    <mergeCell ref="R6:S6"/>
    <mergeCell ref="T6:U6"/>
    <mergeCell ref="V6:W6"/>
    <mergeCell ref="X6:Y6"/>
    <mergeCell ref="Z6:AA6"/>
    <mergeCell ref="AF7:AG7"/>
    <mergeCell ref="AH7:AI7"/>
    <mergeCell ref="AJ7:AK10"/>
    <mergeCell ref="AL7:AV7"/>
    <mergeCell ref="H8:I8"/>
    <mergeCell ref="J8:Q8"/>
    <mergeCell ref="R8:S8"/>
    <mergeCell ref="T8:U8"/>
    <mergeCell ref="V8:AC8"/>
    <mergeCell ref="AD8:AE8"/>
    <mergeCell ref="T7:U7"/>
    <mergeCell ref="V7:W7"/>
    <mergeCell ref="X7:Y7"/>
    <mergeCell ref="Z7:AA7"/>
    <mergeCell ref="AB7:AC7"/>
    <mergeCell ref="AD7:AE7"/>
    <mergeCell ref="AB6:AC6"/>
    <mergeCell ref="AD6:AE6"/>
    <mergeCell ref="AF6:AG6"/>
    <mergeCell ref="AH9:AI9"/>
    <mergeCell ref="AL9:AV9"/>
    <mergeCell ref="H10:I10"/>
    <mergeCell ref="K1:L1"/>
    <mergeCell ref="M1:S1"/>
    <mergeCell ref="U1:W1"/>
    <mergeCell ref="Y1:AK1"/>
    <mergeCell ref="B5:I6"/>
    <mergeCell ref="J5:Q5"/>
    <mergeCell ref="R5:U5"/>
    <mergeCell ref="V5:AC5"/>
    <mergeCell ref="AD5:AG5"/>
    <mergeCell ref="AH5:AK6"/>
    <mergeCell ref="B7:G10"/>
    <mergeCell ref="H7:I7"/>
    <mergeCell ref="J7:K7"/>
    <mergeCell ref="L7:M7"/>
    <mergeCell ref="N7:O7"/>
    <mergeCell ref="P7:Q7"/>
    <mergeCell ref="R7:S7"/>
    <mergeCell ref="J10:K10"/>
    <mergeCell ref="L10:M10"/>
    <mergeCell ref="N10:O10"/>
    <mergeCell ref="P10:Q10"/>
    <mergeCell ref="R10:S10"/>
    <mergeCell ref="T10:U10"/>
    <mergeCell ref="V10:W10"/>
    <mergeCell ref="V9:W9"/>
    <mergeCell ref="X9:Y9"/>
    <mergeCell ref="Z9:AA9"/>
    <mergeCell ref="AB9:AC9"/>
    <mergeCell ref="AD9:AE9"/>
    <mergeCell ref="AF9:AG9"/>
    <mergeCell ref="AF8:AG8"/>
    <mergeCell ref="AH8:AI8"/>
  </mergeCells>
  <phoneticPr fontId="4"/>
  <pageMargins left="0.70866141732283472" right="0.70866141732283472" top="0.74803149606299213" bottom="0.74803149606299213" header="0.31496062992125984" footer="0.31496062992125984"/>
  <pageSetup paperSize="8" scale="85" fitToHeight="5" orientation="landscape" r:id="rId1"/>
  <rowBreaks count="3" manualBreakCount="3">
    <brk id="38" max="47" man="1"/>
    <brk id="93" max="47" man="1"/>
    <brk id="126" max="4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料金単価!$B$21:$B$25</xm:f>
          </x14:formula1>
          <xm:sqref>Y1:AK1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83"/>
  <sheetViews>
    <sheetView view="pageBreakPreview" topLeftCell="D1" zoomScaleNormal="115" zoomScaleSheetLayoutView="100" workbookViewId="0">
      <selection activeCell="I57" sqref="I57"/>
    </sheetView>
  </sheetViews>
  <sheetFormatPr defaultRowHeight="13.5"/>
  <cols>
    <col min="1" max="1" width="2.625" style="494" customWidth="1"/>
    <col min="2" max="7" width="3.625" style="88" customWidth="1"/>
    <col min="8" max="8" width="4.5" style="88" bestFit="1" customWidth="1"/>
    <col min="9" max="9" width="10.5" style="88" bestFit="1" customWidth="1"/>
    <col min="10" max="20" width="4.375" style="88" customWidth="1"/>
    <col min="21" max="21" width="4.5" style="88" customWidth="1"/>
    <col min="22" max="33" width="4.375" style="88" customWidth="1"/>
    <col min="34" max="37" width="4.25" style="88" customWidth="1"/>
    <col min="38" max="42" width="3.625" style="88" customWidth="1"/>
    <col min="43" max="48" width="3.625" style="494" customWidth="1"/>
    <col min="49" max="49" width="10" style="494" customWidth="1"/>
    <col min="50" max="76" width="3.625" style="494" customWidth="1"/>
    <col min="77" max="256" width="8.875" style="494"/>
    <col min="257" max="257" width="2.625" style="494" customWidth="1"/>
    <col min="258" max="304" width="3.625" style="494" customWidth="1"/>
    <col min="305" max="305" width="2.375" style="494" customWidth="1"/>
    <col min="306" max="332" width="3.625" style="494" customWidth="1"/>
    <col min="333" max="512" width="8.875" style="494"/>
    <col min="513" max="513" width="2.625" style="494" customWidth="1"/>
    <col min="514" max="560" width="3.625" style="494" customWidth="1"/>
    <col min="561" max="561" width="2.375" style="494" customWidth="1"/>
    <col min="562" max="588" width="3.625" style="494" customWidth="1"/>
    <col min="589" max="768" width="8.875" style="494"/>
    <col min="769" max="769" width="2.625" style="494" customWidth="1"/>
    <col min="770" max="816" width="3.625" style="494" customWidth="1"/>
    <col min="817" max="817" width="2.375" style="494" customWidth="1"/>
    <col min="818" max="844" width="3.625" style="494" customWidth="1"/>
    <col min="845" max="1024" width="8.875" style="494"/>
    <col min="1025" max="1025" width="2.625" style="494" customWidth="1"/>
    <col min="1026" max="1072" width="3.625" style="494" customWidth="1"/>
    <col min="1073" max="1073" width="2.375" style="494" customWidth="1"/>
    <col min="1074" max="1100" width="3.625" style="494" customWidth="1"/>
    <col min="1101" max="1280" width="8.875" style="494"/>
    <col min="1281" max="1281" width="2.625" style="494" customWidth="1"/>
    <col min="1282" max="1328" width="3.625" style="494" customWidth="1"/>
    <col min="1329" max="1329" width="2.375" style="494" customWidth="1"/>
    <col min="1330" max="1356" width="3.625" style="494" customWidth="1"/>
    <col min="1357" max="1536" width="8.875" style="494"/>
    <col min="1537" max="1537" width="2.625" style="494" customWidth="1"/>
    <col min="1538" max="1584" width="3.625" style="494" customWidth="1"/>
    <col min="1585" max="1585" width="2.375" style="494" customWidth="1"/>
    <col min="1586" max="1612" width="3.625" style="494" customWidth="1"/>
    <col min="1613" max="1792" width="8.875" style="494"/>
    <col min="1793" max="1793" width="2.625" style="494" customWidth="1"/>
    <col min="1794" max="1840" width="3.625" style="494" customWidth="1"/>
    <col min="1841" max="1841" width="2.375" style="494" customWidth="1"/>
    <col min="1842" max="1868" width="3.625" style="494" customWidth="1"/>
    <col min="1869" max="2048" width="8.875" style="494"/>
    <col min="2049" max="2049" width="2.625" style="494" customWidth="1"/>
    <col min="2050" max="2096" width="3.625" style="494" customWidth="1"/>
    <col min="2097" max="2097" width="2.375" style="494" customWidth="1"/>
    <col min="2098" max="2124" width="3.625" style="494" customWidth="1"/>
    <col min="2125" max="2304" width="8.875" style="494"/>
    <col min="2305" max="2305" width="2.625" style="494" customWidth="1"/>
    <col min="2306" max="2352" width="3.625" style="494" customWidth="1"/>
    <col min="2353" max="2353" width="2.375" style="494" customWidth="1"/>
    <col min="2354" max="2380" width="3.625" style="494" customWidth="1"/>
    <col min="2381" max="2560" width="8.875" style="494"/>
    <col min="2561" max="2561" width="2.625" style="494" customWidth="1"/>
    <col min="2562" max="2608" width="3.625" style="494" customWidth="1"/>
    <col min="2609" max="2609" width="2.375" style="494" customWidth="1"/>
    <col min="2610" max="2636" width="3.625" style="494" customWidth="1"/>
    <col min="2637" max="2816" width="8.875" style="494"/>
    <col min="2817" max="2817" width="2.625" style="494" customWidth="1"/>
    <col min="2818" max="2864" width="3.625" style="494" customWidth="1"/>
    <col min="2865" max="2865" width="2.375" style="494" customWidth="1"/>
    <col min="2866" max="2892" width="3.625" style="494" customWidth="1"/>
    <col min="2893" max="3072" width="8.875" style="494"/>
    <col min="3073" max="3073" width="2.625" style="494" customWidth="1"/>
    <col min="3074" max="3120" width="3.625" style="494" customWidth="1"/>
    <col min="3121" max="3121" width="2.375" style="494" customWidth="1"/>
    <col min="3122" max="3148" width="3.625" style="494" customWidth="1"/>
    <col min="3149" max="3328" width="8.875" style="494"/>
    <col min="3329" max="3329" width="2.625" style="494" customWidth="1"/>
    <col min="3330" max="3376" width="3.625" style="494" customWidth="1"/>
    <col min="3377" max="3377" width="2.375" style="494" customWidth="1"/>
    <col min="3378" max="3404" width="3.625" style="494" customWidth="1"/>
    <col min="3405" max="3584" width="8.875" style="494"/>
    <col min="3585" max="3585" width="2.625" style="494" customWidth="1"/>
    <col min="3586" max="3632" width="3.625" style="494" customWidth="1"/>
    <col min="3633" max="3633" width="2.375" style="494" customWidth="1"/>
    <col min="3634" max="3660" width="3.625" style="494" customWidth="1"/>
    <col min="3661" max="3840" width="8.875" style="494"/>
    <col min="3841" max="3841" width="2.625" style="494" customWidth="1"/>
    <col min="3842" max="3888" width="3.625" style="494" customWidth="1"/>
    <col min="3889" max="3889" width="2.375" style="494" customWidth="1"/>
    <col min="3890" max="3916" width="3.625" style="494" customWidth="1"/>
    <col min="3917" max="4096" width="8.875" style="494"/>
    <col min="4097" max="4097" width="2.625" style="494" customWidth="1"/>
    <col min="4098" max="4144" width="3.625" style="494" customWidth="1"/>
    <col min="4145" max="4145" width="2.375" style="494" customWidth="1"/>
    <col min="4146" max="4172" width="3.625" style="494" customWidth="1"/>
    <col min="4173" max="4352" width="8.875" style="494"/>
    <col min="4353" max="4353" width="2.625" style="494" customWidth="1"/>
    <col min="4354" max="4400" width="3.625" style="494" customWidth="1"/>
    <col min="4401" max="4401" width="2.375" style="494" customWidth="1"/>
    <col min="4402" max="4428" width="3.625" style="494" customWidth="1"/>
    <col min="4429" max="4608" width="8.875" style="494"/>
    <col min="4609" max="4609" width="2.625" style="494" customWidth="1"/>
    <col min="4610" max="4656" width="3.625" style="494" customWidth="1"/>
    <col min="4657" max="4657" width="2.375" style="494" customWidth="1"/>
    <col min="4658" max="4684" width="3.625" style="494" customWidth="1"/>
    <col min="4685" max="4864" width="8.875" style="494"/>
    <col min="4865" max="4865" width="2.625" style="494" customWidth="1"/>
    <col min="4866" max="4912" width="3.625" style="494" customWidth="1"/>
    <col min="4913" max="4913" width="2.375" style="494" customWidth="1"/>
    <col min="4914" max="4940" width="3.625" style="494" customWidth="1"/>
    <col min="4941" max="5120" width="8.875" style="494"/>
    <col min="5121" max="5121" width="2.625" style="494" customWidth="1"/>
    <col min="5122" max="5168" width="3.625" style="494" customWidth="1"/>
    <col min="5169" max="5169" width="2.375" style="494" customWidth="1"/>
    <col min="5170" max="5196" width="3.625" style="494" customWidth="1"/>
    <col min="5197" max="5376" width="8.875" style="494"/>
    <col min="5377" max="5377" width="2.625" style="494" customWidth="1"/>
    <col min="5378" max="5424" width="3.625" style="494" customWidth="1"/>
    <col min="5425" max="5425" width="2.375" style="494" customWidth="1"/>
    <col min="5426" max="5452" width="3.625" style="494" customWidth="1"/>
    <col min="5453" max="5632" width="8.875" style="494"/>
    <col min="5633" max="5633" width="2.625" style="494" customWidth="1"/>
    <col min="5634" max="5680" width="3.625" style="494" customWidth="1"/>
    <col min="5681" max="5681" width="2.375" style="494" customWidth="1"/>
    <col min="5682" max="5708" width="3.625" style="494" customWidth="1"/>
    <col min="5709" max="5888" width="8.875" style="494"/>
    <col min="5889" max="5889" width="2.625" style="494" customWidth="1"/>
    <col min="5890" max="5936" width="3.625" style="494" customWidth="1"/>
    <col min="5937" max="5937" width="2.375" style="494" customWidth="1"/>
    <col min="5938" max="5964" width="3.625" style="494" customWidth="1"/>
    <col min="5965" max="6144" width="8.875" style="494"/>
    <col min="6145" max="6145" width="2.625" style="494" customWidth="1"/>
    <col min="6146" max="6192" width="3.625" style="494" customWidth="1"/>
    <col min="6193" max="6193" width="2.375" style="494" customWidth="1"/>
    <col min="6194" max="6220" width="3.625" style="494" customWidth="1"/>
    <col min="6221" max="6400" width="8.875" style="494"/>
    <col min="6401" max="6401" width="2.625" style="494" customWidth="1"/>
    <col min="6402" max="6448" width="3.625" style="494" customWidth="1"/>
    <col min="6449" max="6449" width="2.375" style="494" customWidth="1"/>
    <col min="6450" max="6476" width="3.625" style="494" customWidth="1"/>
    <col min="6477" max="6656" width="8.875" style="494"/>
    <col min="6657" max="6657" width="2.625" style="494" customWidth="1"/>
    <col min="6658" max="6704" width="3.625" style="494" customWidth="1"/>
    <col min="6705" max="6705" width="2.375" style="494" customWidth="1"/>
    <col min="6706" max="6732" width="3.625" style="494" customWidth="1"/>
    <col min="6733" max="6912" width="8.875" style="494"/>
    <col min="6913" max="6913" width="2.625" style="494" customWidth="1"/>
    <col min="6914" max="6960" width="3.625" style="494" customWidth="1"/>
    <col min="6961" max="6961" width="2.375" style="494" customWidth="1"/>
    <col min="6962" max="6988" width="3.625" style="494" customWidth="1"/>
    <col min="6989" max="7168" width="8.875" style="494"/>
    <col min="7169" max="7169" width="2.625" style="494" customWidth="1"/>
    <col min="7170" max="7216" width="3.625" style="494" customWidth="1"/>
    <col min="7217" max="7217" width="2.375" style="494" customWidth="1"/>
    <col min="7218" max="7244" width="3.625" style="494" customWidth="1"/>
    <col min="7245" max="7424" width="8.875" style="494"/>
    <col min="7425" max="7425" width="2.625" style="494" customWidth="1"/>
    <col min="7426" max="7472" width="3.625" style="494" customWidth="1"/>
    <col min="7473" max="7473" width="2.375" style="494" customWidth="1"/>
    <col min="7474" max="7500" width="3.625" style="494" customWidth="1"/>
    <col min="7501" max="7680" width="8.875" style="494"/>
    <col min="7681" max="7681" width="2.625" style="494" customWidth="1"/>
    <col min="7682" max="7728" width="3.625" style="494" customWidth="1"/>
    <col min="7729" max="7729" width="2.375" style="494" customWidth="1"/>
    <col min="7730" max="7756" width="3.625" style="494" customWidth="1"/>
    <col min="7757" max="7936" width="8.875" style="494"/>
    <col min="7937" max="7937" width="2.625" style="494" customWidth="1"/>
    <col min="7938" max="7984" width="3.625" style="494" customWidth="1"/>
    <col min="7985" max="7985" width="2.375" style="494" customWidth="1"/>
    <col min="7986" max="8012" width="3.625" style="494" customWidth="1"/>
    <col min="8013" max="8192" width="8.875" style="494"/>
    <col min="8193" max="8193" width="2.625" style="494" customWidth="1"/>
    <col min="8194" max="8240" width="3.625" style="494" customWidth="1"/>
    <col min="8241" max="8241" width="2.375" style="494" customWidth="1"/>
    <col min="8242" max="8268" width="3.625" style="494" customWidth="1"/>
    <col min="8269" max="8448" width="8.875" style="494"/>
    <col min="8449" max="8449" width="2.625" style="494" customWidth="1"/>
    <col min="8450" max="8496" width="3.625" style="494" customWidth="1"/>
    <col min="8497" max="8497" width="2.375" style="494" customWidth="1"/>
    <col min="8498" max="8524" width="3.625" style="494" customWidth="1"/>
    <col min="8525" max="8704" width="8.875" style="494"/>
    <col min="8705" max="8705" width="2.625" style="494" customWidth="1"/>
    <col min="8706" max="8752" width="3.625" style="494" customWidth="1"/>
    <col min="8753" max="8753" width="2.375" style="494" customWidth="1"/>
    <col min="8754" max="8780" width="3.625" style="494" customWidth="1"/>
    <col min="8781" max="8960" width="8.875" style="494"/>
    <col min="8961" max="8961" width="2.625" style="494" customWidth="1"/>
    <col min="8962" max="9008" width="3.625" style="494" customWidth="1"/>
    <col min="9009" max="9009" width="2.375" style="494" customWidth="1"/>
    <col min="9010" max="9036" width="3.625" style="494" customWidth="1"/>
    <col min="9037" max="9216" width="8.875" style="494"/>
    <col min="9217" max="9217" width="2.625" style="494" customWidth="1"/>
    <col min="9218" max="9264" width="3.625" style="494" customWidth="1"/>
    <col min="9265" max="9265" width="2.375" style="494" customWidth="1"/>
    <col min="9266" max="9292" width="3.625" style="494" customWidth="1"/>
    <col min="9293" max="9472" width="8.875" style="494"/>
    <col min="9473" max="9473" width="2.625" style="494" customWidth="1"/>
    <col min="9474" max="9520" width="3.625" style="494" customWidth="1"/>
    <col min="9521" max="9521" width="2.375" style="494" customWidth="1"/>
    <col min="9522" max="9548" width="3.625" style="494" customWidth="1"/>
    <col min="9549" max="9728" width="8.875" style="494"/>
    <col min="9729" max="9729" width="2.625" style="494" customWidth="1"/>
    <col min="9730" max="9776" width="3.625" style="494" customWidth="1"/>
    <col min="9777" max="9777" width="2.375" style="494" customWidth="1"/>
    <col min="9778" max="9804" width="3.625" style="494" customWidth="1"/>
    <col min="9805" max="9984" width="8.875" style="494"/>
    <col min="9985" max="9985" width="2.625" style="494" customWidth="1"/>
    <col min="9986" max="10032" width="3.625" style="494" customWidth="1"/>
    <col min="10033" max="10033" width="2.375" style="494" customWidth="1"/>
    <col min="10034" max="10060" width="3.625" style="494" customWidth="1"/>
    <col min="10061" max="10240" width="8.875" style="494"/>
    <col min="10241" max="10241" width="2.625" style="494" customWidth="1"/>
    <col min="10242" max="10288" width="3.625" style="494" customWidth="1"/>
    <col min="10289" max="10289" width="2.375" style="494" customWidth="1"/>
    <col min="10290" max="10316" width="3.625" style="494" customWidth="1"/>
    <col min="10317" max="10496" width="8.875" style="494"/>
    <col min="10497" max="10497" width="2.625" style="494" customWidth="1"/>
    <col min="10498" max="10544" width="3.625" style="494" customWidth="1"/>
    <col min="10545" max="10545" width="2.375" style="494" customWidth="1"/>
    <col min="10546" max="10572" width="3.625" style="494" customWidth="1"/>
    <col min="10573" max="10752" width="8.875" style="494"/>
    <col min="10753" max="10753" width="2.625" style="494" customWidth="1"/>
    <col min="10754" max="10800" width="3.625" style="494" customWidth="1"/>
    <col min="10801" max="10801" width="2.375" style="494" customWidth="1"/>
    <col min="10802" max="10828" width="3.625" style="494" customWidth="1"/>
    <col min="10829" max="11008" width="8.875" style="494"/>
    <col min="11009" max="11009" width="2.625" style="494" customWidth="1"/>
    <col min="11010" max="11056" width="3.625" style="494" customWidth="1"/>
    <col min="11057" max="11057" width="2.375" style="494" customWidth="1"/>
    <col min="11058" max="11084" width="3.625" style="494" customWidth="1"/>
    <col min="11085" max="11264" width="8.875" style="494"/>
    <col min="11265" max="11265" width="2.625" style="494" customWidth="1"/>
    <col min="11266" max="11312" width="3.625" style="494" customWidth="1"/>
    <col min="11313" max="11313" width="2.375" style="494" customWidth="1"/>
    <col min="11314" max="11340" width="3.625" style="494" customWidth="1"/>
    <col min="11341" max="11520" width="8.875" style="494"/>
    <col min="11521" max="11521" width="2.625" style="494" customWidth="1"/>
    <col min="11522" max="11568" width="3.625" style="494" customWidth="1"/>
    <col min="11569" max="11569" width="2.375" style="494" customWidth="1"/>
    <col min="11570" max="11596" width="3.625" style="494" customWidth="1"/>
    <col min="11597" max="11776" width="8.875" style="494"/>
    <col min="11777" max="11777" width="2.625" style="494" customWidth="1"/>
    <col min="11778" max="11824" width="3.625" style="494" customWidth="1"/>
    <col min="11825" max="11825" width="2.375" style="494" customWidth="1"/>
    <col min="11826" max="11852" width="3.625" style="494" customWidth="1"/>
    <col min="11853" max="12032" width="8.875" style="494"/>
    <col min="12033" max="12033" width="2.625" style="494" customWidth="1"/>
    <col min="12034" max="12080" width="3.625" style="494" customWidth="1"/>
    <col min="12081" max="12081" width="2.375" style="494" customWidth="1"/>
    <col min="12082" max="12108" width="3.625" style="494" customWidth="1"/>
    <col min="12109" max="12288" width="8.875" style="494"/>
    <col min="12289" max="12289" width="2.625" style="494" customWidth="1"/>
    <col min="12290" max="12336" width="3.625" style="494" customWidth="1"/>
    <col min="12337" max="12337" width="2.375" style="494" customWidth="1"/>
    <col min="12338" max="12364" width="3.625" style="494" customWidth="1"/>
    <col min="12365" max="12544" width="8.875" style="494"/>
    <col min="12545" max="12545" width="2.625" style="494" customWidth="1"/>
    <col min="12546" max="12592" width="3.625" style="494" customWidth="1"/>
    <col min="12593" max="12593" width="2.375" style="494" customWidth="1"/>
    <col min="12594" max="12620" width="3.625" style="494" customWidth="1"/>
    <col min="12621" max="12800" width="8.875" style="494"/>
    <col min="12801" max="12801" width="2.625" style="494" customWidth="1"/>
    <col min="12802" max="12848" width="3.625" style="494" customWidth="1"/>
    <col min="12849" max="12849" width="2.375" style="494" customWidth="1"/>
    <col min="12850" max="12876" width="3.625" style="494" customWidth="1"/>
    <col min="12877" max="13056" width="8.875" style="494"/>
    <col min="13057" max="13057" width="2.625" style="494" customWidth="1"/>
    <col min="13058" max="13104" width="3.625" style="494" customWidth="1"/>
    <col min="13105" max="13105" width="2.375" style="494" customWidth="1"/>
    <col min="13106" max="13132" width="3.625" style="494" customWidth="1"/>
    <col min="13133" max="13312" width="8.875" style="494"/>
    <col min="13313" max="13313" width="2.625" style="494" customWidth="1"/>
    <col min="13314" max="13360" width="3.625" style="494" customWidth="1"/>
    <col min="13361" max="13361" width="2.375" style="494" customWidth="1"/>
    <col min="13362" max="13388" width="3.625" style="494" customWidth="1"/>
    <col min="13389" max="13568" width="8.875" style="494"/>
    <col min="13569" max="13569" width="2.625" style="494" customWidth="1"/>
    <col min="13570" max="13616" width="3.625" style="494" customWidth="1"/>
    <col min="13617" max="13617" width="2.375" style="494" customWidth="1"/>
    <col min="13618" max="13644" width="3.625" style="494" customWidth="1"/>
    <col min="13645" max="13824" width="8.875" style="494"/>
    <col min="13825" max="13825" width="2.625" style="494" customWidth="1"/>
    <col min="13826" max="13872" width="3.625" style="494" customWidth="1"/>
    <col min="13873" max="13873" width="2.375" style="494" customWidth="1"/>
    <col min="13874" max="13900" width="3.625" style="494" customWidth="1"/>
    <col min="13901" max="14080" width="8.875" style="494"/>
    <col min="14081" max="14081" width="2.625" style="494" customWidth="1"/>
    <col min="14082" max="14128" width="3.625" style="494" customWidth="1"/>
    <col min="14129" max="14129" width="2.375" style="494" customWidth="1"/>
    <col min="14130" max="14156" width="3.625" style="494" customWidth="1"/>
    <col min="14157" max="14336" width="8.875" style="494"/>
    <col min="14337" max="14337" width="2.625" style="494" customWidth="1"/>
    <col min="14338" max="14384" width="3.625" style="494" customWidth="1"/>
    <col min="14385" max="14385" width="2.375" style="494" customWidth="1"/>
    <col min="14386" max="14412" width="3.625" style="494" customWidth="1"/>
    <col min="14413" max="14592" width="8.875" style="494"/>
    <col min="14593" max="14593" width="2.625" style="494" customWidth="1"/>
    <col min="14594" max="14640" width="3.625" style="494" customWidth="1"/>
    <col min="14641" max="14641" width="2.375" style="494" customWidth="1"/>
    <col min="14642" max="14668" width="3.625" style="494" customWidth="1"/>
    <col min="14669" max="14848" width="8.875" style="494"/>
    <col min="14849" max="14849" width="2.625" style="494" customWidth="1"/>
    <col min="14850" max="14896" width="3.625" style="494" customWidth="1"/>
    <col min="14897" max="14897" width="2.375" style="494" customWidth="1"/>
    <col min="14898" max="14924" width="3.625" style="494" customWidth="1"/>
    <col min="14925" max="15104" width="8.875" style="494"/>
    <col min="15105" max="15105" width="2.625" style="494" customWidth="1"/>
    <col min="15106" max="15152" width="3.625" style="494" customWidth="1"/>
    <col min="15153" max="15153" width="2.375" style="494" customWidth="1"/>
    <col min="15154" max="15180" width="3.625" style="494" customWidth="1"/>
    <col min="15181" max="15360" width="8.875" style="494"/>
    <col min="15361" max="15361" width="2.625" style="494" customWidth="1"/>
    <col min="15362" max="15408" width="3.625" style="494" customWidth="1"/>
    <col min="15409" max="15409" width="2.375" style="494" customWidth="1"/>
    <col min="15410" max="15436" width="3.625" style="494" customWidth="1"/>
    <col min="15437" max="15616" width="8.875" style="494"/>
    <col min="15617" max="15617" width="2.625" style="494" customWidth="1"/>
    <col min="15618" max="15664" width="3.625" style="494" customWidth="1"/>
    <col min="15665" max="15665" width="2.375" style="494" customWidth="1"/>
    <col min="15666" max="15692" width="3.625" style="494" customWidth="1"/>
    <col min="15693" max="15872" width="8.875" style="494"/>
    <col min="15873" max="15873" width="2.625" style="494" customWidth="1"/>
    <col min="15874" max="15920" width="3.625" style="494" customWidth="1"/>
    <col min="15921" max="15921" width="2.375" style="494" customWidth="1"/>
    <col min="15922" max="15948" width="3.625" style="494" customWidth="1"/>
    <col min="15949" max="16128" width="8.875" style="494"/>
    <col min="16129" max="16129" width="2.625" style="494" customWidth="1"/>
    <col min="16130" max="16176" width="3.625" style="494" customWidth="1"/>
    <col min="16177" max="16177" width="2.375" style="494" customWidth="1"/>
    <col min="16178" max="16204" width="3.625" style="494" customWidth="1"/>
    <col min="16205" max="16384" width="8.875" style="494"/>
  </cols>
  <sheetData>
    <row r="1" spans="2:50">
      <c r="B1" s="165" t="s">
        <v>287</v>
      </c>
      <c r="K1" s="968" t="s">
        <v>174</v>
      </c>
      <c r="L1" s="968"/>
      <c r="M1" s="969" t="str">
        <f>'様式11-5'!G1</f>
        <v>楠小学校</v>
      </c>
      <c r="N1" s="970"/>
      <c r="O1" s="970"/>
      <c r="P1" s="970"/>
      <c r="Q1" s="970"/>
      <c r="R1" s="970"/>
      <c r="S1" s="971"/>
      <c r="U1" s="972" t="s">
        <v>679</v>
      </c>
      <c r="V1" s="972"/>
      <c r="W1" s="972"/>
      <c r="X1" s="605">
        <f>SUMIF(料金単価!$B$21:$B$25,$Y$1,料金単価!A21:A25)</f>
        <v>4</v>
      </c>
      <c r="Y1" s="972" t="s">
        <v>597</v>
      </c>
      <c r="Z1" s="972"/>
      <c r="AA1" s="972"/>
      <c r="AB1" s="972"/>
      <c r="AC1" s="972"/>
      <c r="AD1" s="972"/>
      <c r="AE1" s="972"/>
      <c r="AF1" s="972"/>
      <c r="AG1" s="972"/>
      <c r="AH1" s="972"/>
      <c r="AI1" s="972"/>
      <c r="AJ1" s="972"/>
      <c r="AK1" s="972"/>
      <c r="AQ1" s="606"/>
      <c r="AR1" s="606"/>
      <c r="AS1" s="607"/>
      <c r="AT1" s="606"/>
      <c r="AU1" s="606"/>
      <c r="AV1" s="162" t="s">
        <v>696</v>
      </c>
      <c r="AX1" s="88"/>
    </row>
    <row r="2" spans="2:50">
      <c r="B2" s="608" t="s">
        <v>601</v>
      </c>
      <c r="K2" s="667"/>
      <c r="L2" s="667"/>
      <c r="M2" s="668"/>
      <c r="N2" s="668"/>
      <c r="O2" s="668"/>
      <c r="P2" s="610"/>
      <c r="Q2" s="610"/>
      <c r="R2" s="610"/>
      <c r="S2" s="610"/>
      <c r="AQ2" s="606"/>
      <c r="AR2" s="606"/>
      <c r="AS2" s="607"/>
      <c r="AT2" s="606"/>
      <c r="AU2" s="606"/>
      <c r="AV2" s="162"/>
      <c r="AX2" s="88"/>
    </row>
    <row r="3" spans="2:50">
      <c r="F3" s="611"/>
      <c r="H3" s="612" t="s">
        <v>289</v>
      </c>
    </row>
    <row r="4" spans="2:50" ht="14.25" thickBot="1">
      <c r="B4" s="88" t="s">
        <v>286</v>
      </c>
    </row>
    <row r="5" spans="2:50">
      <c r="B5" s="973"/>
      <c r="C5" s="974"/>
      <c r="D5" s="974"/>
      <c r="E5" s="974"/>
      <c r="F5" s="974"/>
      <c r="G5" s="974"/>
      <c r="H5" s="974"/>
      <c r="I5" s="975"/>
      <c r="J5" s="979" t="s">
        <v>285</v>
      </c>
      <c r="K5" s="979"/>
      <c r="L5" s="979"/>
      <c r="M5" s="979"/>
      <c r="N5" s="979"/>
      <c r="O5" s="979"/>
      <c r="P5" s="979"/>
      <c r="Q5" s="979"/>
      <c r="R5" s="980" t="s">
        <v>602</v>
      </c>
      <c r="S5" s="981"/>
      <c r="T5" s="981"/>
      <c r="U5" s="981"/>
      <c r="V5" s="980" t="s">
        <v>244</v>
      </c>
      <c r="W5" s="981"/>
      <c r="X5" s="981"/>
      <c r="Y5" s="981"/>
      <c r="Z5" s="981"/>
      <c r="AA5" s="981"/>
      <c r="AB5" s="981"/>
      <c r="AC5" s="982"/>
      <c r="AD5" s="981" t="s">
        <v>602</v>
      </c>
      <c r="AE5" s="981"/>
      <c r="AF5" s="981"/>
      <c r="AG5" s="982"/>
      <c r="AH5" s="983" t="s">
        <v>167</v>
      </c>
      <c r="AI5" s="974"/>
      <c r="AJ5" s="974"/>
      <c r="AK5" s="974"/>
      <c r="AL5" s="1010" t="s">
        <v>209</v>
      </c>
      <c r="AM5" s="1011"/>
      <c r="AN5" s="1011"/>
      <c r="AO5" s="1011"/>
      <c r="AP5" s="1011"/>
      <c r="AQ5" s="1011"/>
      <c r="AR5" s="1011"/>
      <c r="AS5" s="1011"/>
      <c r="AT5" s="1011"/>
      <c r="AU5" s="1011"/>
      <c r="AV5" s="1012"/>
    </row>
    <row r="6" spans="2:50" ht="14.25" thickBot="1">
      <c r="B6" s="976"/>
      <c r="C6" s="977"/>
      <c r="D6" s="977"/>
      <c r="E6" s="977"/>
      <c r="F6" s="977"/>
      <c r="G6" s="977"/>
      <c r="H6" s="977"/>
      <c r="I6" s="978"/>
      <c r="J6" s="1016" t="s">
        <v>284</v>
      </c>
      <c r="K6" s="1017"/>
      <c r="L6" s="1017" t="s">
        <v>283</v>
      </c>
      <c r="M6" s="1017"/>
      <c r="N6" s="1017" t="s">
        <v>282</v>
      </c>
      <c r="O6" s="1017"/>
      <c r="P6" s="1017" t="s">
        <v>281</v>
      </c>
      <c r="Q6" s="1018"/>
      <c r="R6" s="1016" t="s">
        <v>280</v>
      </c>
      <c r="S6" s="1017"/>
      <c r="T6" s="1017" t="s">
        <v>279</v>
      </c>
      <c r="U6" s="1019"/>
      <c r="V6" s="1016" t="s">
        <v>278</v>
      </c>
      <c r="W6" s="1017"/>
      <c r="X6" s="1017" t="s">
        <v>277</v>
      </c>
      <c r="Y6" s="1017"/>
      <c r="Z6" s="1017" t="s">
        <v>276</v>
      </c>
      <c r="AA6" s="1017"/>
      <c r="AB6" s="1017" t="s">
        <v>275</v>
      </c>
      <c r="AC6" s="1018"/>
      <c r="AD6" s="1036" t="s">
        <v>274</v>
      </c>
      <c r="AE6" s="1017"/>
      <c r="AF6" s="1017" t="s">
        <v>273</v>
      </c>
      <c r="AG6" s="1018"/>
      <c r="AH6" s="984"/>
      <c r="AI6" s="977"/>
      <c r="AJ6" s="977"/>
      <c r="AK6" s="977"/>
      <c r="AL6" s="1013"/>
      <c r="AM6" s="1014"/>
      <c r="AN6" s="1014"/>
      <c r="AO6" s="1014"/>
      <c r="AP6" s="1014"/>
      <c r="AQ6" s="1014"/>
      <c r="AR6" s="1014"/>
      <c r="AS6" s="1014"/>
      <c r="AT6" s="1014"/>
      <c r="AU6" s="1014"/>
      <c r="AV6" s="1015"/>
    </row>
    <row r="7" spans="2:50">
      <c r="B7" s="985" t="s">
        <v>272</v>
      </c>
      <c r="C7" s="986"/>
      <c r="D7" s="986"/>
      <c r="E7" s="986"/>
      <c r="F7" s="986"/>
      <c r="G7" s="987"/>
      <c r="H7" s="991" t="s">
        <v>271</v>
      </c>
      <c r="I7" s="992"/>
      <c r="J7" s="993">
        <f>IF($X$1=1,15,IF($X$1=2,15,IF($X$1=3,22,IF($X$1=4,22,IF($X$1=5,15,"-")))))</f>
        <v>22</v>
      </c>
      <c r="K7" s="994"/>
      <c r="L7" s="995">
        <f>IF($X$1=1,14,IF($X$1=2,21,IF($X$1=3,14,IF($X$1=4,14,IF($X$1=5,21,"-")))))</f>
        <v>14</v>
      </c>
      <c r="M7" s="996"/>
      <c r="N7" s="995" t="str">
        <f>IF($X$1=1,"-",IF($X$1=2,22,IF($X$1=3,"-",IF($X$1=4,"-",IF($X$1=5,22,"-")))))</f>
        <v>-</v>
      </c>
      <c r="O7" s="996"/>
      <c r="P7" s="995">
        <f>IF($X$1=1,13,IF($X$1=2,13,IF($X$1=3,20,IF($X$1=4,20,IF($X$1=5,13,"-")))))</f>
        <v>20</v>
      </c>
      <c r="Q7" s="996"/>
      <c r="R7" s="993">
        <f>IF($X$1=1,"-",IF($X$1=2,"-",IF($X$1=3,7,IF($X$1=4,7,IF($X$1=5,"-")))))</f>
        <v>7</v>
      </c>
      <c r="S7" s="994"/>
      <c r="T7" s="1033" t="str">
        <f>IF($X$1=1,"-",IF($X$1=2,"-",IF($X$1=3,"-",IF($X$1=4,"-",IF($X$1=5,"-","-")))))</f>
        <v>-</v>
      </c>
      <c r="U7" s="1034"/>
      <c r="V7" s="993" t="str">
        <f>IF($X$1=1,17,IF($X$1=2,20,IF($X$1=3,17,IF($X$1=4,"-",IF($X$1=5,20,"-")))))</f>
        <v>-</v>
      </c>
      <c r="W7" s="994"/>
      <c r="X7" s="995" t="str">
        <f>IF($X$1=1,16,IF($X$1=2,19,IF($X$1=3,16,IF($X$1=4,"-",IF($X$1=5,19,"-")))))</f>
        <v>-</v>
      </c>
      <c r="Y7" s="994"/>
      <c r="Z7" s="995" t="str">
        <f>IF($X$1=1,18,IF($X$1=2,18,IF($X$1=3,16,IF($X$1=4,"-",IF($X$1=5,18,"-")))))</f>
        <v>-</v>
      </c>
      <c r="AA7" s="994"/>
      <c r="AB7" s="995" t="str">
        <f>IF($X$1=1,14,IF($X$1=2,14,IF($X$1=3,15,IF($X$1=4,"-",IF($X$1=5,14,"-")))))</f>
        <v>-</v>
      </c>
      <c r="AC7" s="1035"/>
      <c r="AD7" s="993" t="str">
        <f>IF($X$1=1,"-",IF($X$1=2,"-",IF($X$1=3,"-",IF($X$1=4,"-",IF($X$1=5,"-","-")))))</f>
        <v>-</v>
      </c>
      <c r="AE7" s="994"/>
      <c r="AF7" s="995">
        <f>IF($X$1=1,"-",IF($X$1=2,"-",IF($X$1=3,7,IF($X$1=4,7,IF($X$1=5,"-","-")))))</f>
        <v>7</v>
      </c>
      <c r="AG7" s="996"/>
      <c r="AH7" s="1008"/>
      <c r="AI7" s="1009"/>
      <c r="AJ7" s="1020"/>
      <c r="AK7" s="1021"/>
      <c r="AL7" s="1024"/>
      <c r="AM7" s="1025"/>
      <c r="AN7" s="1025"/>
      <c r="AO7" s="1025"/>
      <c r="AP7" s="1025"/>
      <c r="AQ7" s="1025"/>
      <c r="AR7" s="1025"/>
      <c r="AS7" s="1025"/>
      <c r="AT7" s="1025"/>
      <c r="AU7" s="1025"/>
      <c r="AV7" s="1026"/>
    </row>
    <row r="8" spans="2:50">
      <c r="B8" s="985"/>
      <c r="C8" s="986"/>
      <c r="D8" s="986"/>
      <c r="E8" s="986"/>
      <c r="F8" s="986"/>
      <c r="G8" s="987"/>
      <c r="H8" s="991" t="s">
        <v>270</v>
      </c>
      <c r="I8" s="992"/>
      <c r="J8" s="1027">
        <f>IF($X$1=1,8,IF($X$1=2,10,IF($X$1=3,9,IF($X$1=4,9,IF($X$1=5,9,"-")))))</f>
        <v>9</v>
      </c>
      <c r="K8" s="1028"/>
      <c r="L8" s="1028">
        <f t="shared" ref="L8" si="0">IF($X$1=1,15,IF($X$1=2,15,IF($X$1=3,22,IF($X$1=4,22,IF($X$1=5,15,"-")))))</f>
        <v>22</v>
      </c>
      <c r="M8" s="1028"/>
      <c r="N8" s="1028">
        <f t="shared" ref="N8" si="1">IF($X$1=1,15,IF($X$1=2,15,IF($X$1=3,22,IF($X$1=4,22,IF($X$1=5,15,"-")))))</f>
        <v>22</v>
      </c>
      <c r="O8" s="1028"/>
      <c r="P8" s="1028">
        <f t="shared" ref="P8" si="2">IF($X$1=1,15,IF($X$1=2,15,IF($X$1=3,22,IF($X$1=4,22,IF($X$1=5,15,"-")))))</f>
        <v>22</v>
      </c>
      <c r="Q8" s="1029"/>
      <c r="R8" s="1030">
        <f>IF($X$1=1,"-",IF($X$1=2,"-",IF($X$1=3,7,IF($X$1=4,9,IF($X$1=5,"-","-")))))</f>
        <v>9</v>
      </c>
      <c r="S8" s="1031"/>
      <c r="T8" s="1006" t="str">
        <f>IF($X$1=1,"-",IF($X$1=2,"-",IF($X$1=3,"-",IF($X$1=4,"-",IF($X$1=5,"-","-")))))</f>
        <v>-</v>
      </c>
      <c r="U8" s="1032"/>
      <c r="V8" s="1027" t="str">
        <f>IF($X$1=1,8,IF($X$1=2,10,IF($X$1=3,9,IF($X$1=4,"-",IF($X$1=5,9,"-")))))</f>
        <v>-</v>
      </c>
      <c r="W8" s="1028"/>
      <c r="X8" s="1028">
        <f t="shared" ref="X8" si="3">IF($X$1=1,15,IF($X$1=2,15,IF($X$1=3,22,IF($X$1=4,22,IF($X$1=5,15,"-")))))</f>
        <v>22</v>
      </c>
      <c r="Y8" s="1028"/>
      <c r="Z8" s="1028">
        <f t="shared" ref="Z8" si="4">IF($X$1=1,15,IF($X$1=2,15,IF($X$1=3,22,IF($X$1=4,22,IF($X$1=5,15,"-")))))</f>
        <v>22</v>
      </c>
      <c r="AA8" s="1028"/>
      <c r="AB8" s="1028">
        <f t="shared" ref="AB8" si="5">IF($X$1=1,15,IF($X$1=2,15,IF($X$1=3,22,IF($X$1=4,22,IF($X$1=5,15,"-")))))</f>
        <v>22</v>
      </c>
      <c r="AC8" s="1029"/>
      <c r="AD8" s="1030" t="str">
        <f>IF($X$1=1,"-",IF($X$1=2,"-",IF($X$1=3,"-",IF($X$1=4,"-",IF($X$1=5,"-","-")))))</f>
        <v>-</v>
      </c>
      <c r="AE8" s="1031"/>
      <c r="AF8" s="1006">
        <f>IF($X$1=1,"-",IF($X$1=2,"-",IF($X$1=3,9,IF($X$1=4,9,IF($X$1=5,"-","-")))))</f>
        <v>9</v>
      </c>
      <c r="AG8" s="1007"/>
      <c r="AH8" s="1008"/>
      <c r="AI8" s="1009"/>
      <c r="AJ8" s="1020"/>
      <c r="AK8" s="1021"/>
      <c r="AL8" s="1039"/>
      <c r="AM8" s="1040"/>
      <c r="AN8" s="1040"/>
      <c r="AO8" s="1040"/>
      <c r="AP8" s="1040"/>
      <c r="AQ8" s="1040"/>
      <c r="AR8" s="1040"/>
      <c r="AS8" s="1040"/>
      <c r="AT8" s="1040"/>
      <c r="AU8" s="1040"/>
      <c r="AV8" s="1041"/>
    </row>
    <row r="9" spans="2:50">
      <c r="B9" s="985"/>
      <c r="C9" s="986"/>
      <c r="D9" s="986"/>
      <c r="E9" s="986"/>
      <c r="F9" s="986"/>
      <c r="G9" s="987"/>
      <c r="H9" s="1044" t="s">
        <v>245</v>
      </c>
      <c r="I9" s="1045"/>
      <c r="J9" s="1046" t="s">
        <v>606</v>
      </c>
      <c r="K9" s="1047"/>
      <c r="L9" s="1047">
        <f>+L7*$J$8</f>
        <v>126</v>
      </c>
      <c r="M9" s="1047"/>
      <c r="N9" s="1047" t="str">
        <f>IF(N7="-","-",+N7*$J$8)</f>
        <v>-</v>
      </c>
      <c r="O9" s="1047"/>
      <c r="P9" s="1047">
        <f>+P7*$J$8</f>
        <v>180</v>
      </c>
      <c r="Q9" s="1047"/>
      <c r="R9" s="1003" t="s">
        <v>606</v>
      </c>
      <c r="S9" s="1004"/>
      <c r="T9" s="1004" t="s">
        <v>603</v>
      </c>
      <c r="U9" s="1005"/>
      <c r="V9" s="1003" t="s">
        <v>606</v>
      </c>
      <c r="W9" s="1004"/>
      <c r="X9" s="1004" t="s">
        <v>606</v>
      </c>
      <c r="Y9" s="1004"/>
      <c r="Z9" s="1004" t="s">
        <v>606</v>
      </c>
      <c r="AA9" s="1004"/>
      <c r="AB9" s="1004" t="s">
        <v>606</v>
      </c>
      <c r="AC9" s="1005"/>
      <c r="AD9" s="1003" t="s">
        <v>606</v>
      </c>
      <c r="AE9" s="1004"/>
      <c r="AF9" s="1004" t="s">
        <v>606</v>
      </c>
      <c r="AG9" s="1005"/>
      <c r="AH9" s="1037">
        <f>SUM(J9:AG9)</f>
        <v>306</v>
      </c>
      <c r="AI9" s="1038"/>
      <c r="AJ9" s="1020"/>
      <c r="AK9" s="1021"/>
      <c r="AL9" s="1039"/>
      <c r="AM9" s="1040"/>
      <c r="AN9" s="1040"/>
      <c r="AO9" s="1040"/>
      <c r="AP9" s="1040"/>
      <c r="AQ9" s="1040"/>
      <c r="AR9" s="1040"/>
      <c r="AS9" s="1040"/>
      <c r="AT9" s="1040"/>
      <c r="AU9" s="1040"/>
      <c r="AV9" s="1041"/>
    </row>
    <row r="10" spans="2:50">
      <c r="B10" s="988"/>
      <c r="C10" s="989"/>
      <c r="D10" s="989"/>
      <c r="E10" s="989"/>
      <c r="F10" s="989"/>
      <c r="G10" s="990"/>
      <c r="H10" s="1042" t="s">
        <v>228</v>
      </c>
      <c r="I10" s="1043"/>
      <c r="J10" s="997">
        <f>+J7*$J$8</f>
        <v>198</v>
      </c>
      <c r="K10" s="998"/>
      <c r="L10" s="998" t="s">
        <v>604</v>
      </c>
      <c r="M10" s="998"/>
      <c r="N10" s="998" t="s">
        <v>604</v>
      </c>
      <c r="O10" s="998"/>
      <c r="P10" s="998" t="s">
        <v>604</v>
      </c>
      <c r="Q10" s="999"/>
      <c r="R10" s="1000">
        <f>IF(R7="-","-",+R7*$R$8)</f>
        <v>63</v>
      </c>
      <c r="S10" s="1001"/>
      <c r="T10" s="1001" t="s">
        <v>604</v>
      </c>
      <c r="U10" s="1002"/>
      <c r="V10" s="1000" t="str">
        <f>IF(V7="-","-",+V7*$V$8)</f>
        <v>-</v>
      </c>
      <c r="W10" s="1001"/>
      <c r="X10" s="1080" t="str">
        <f t="shared" ref="X10" si="6">IF(X7="-","-",+X7*$V$8)</f>
        <v>-</v>
      </c>
      <c r="Y10" s="1081"/>
      <c r="Z10" s="1080" t="str">
        <f t="shared" ref="Z10" si="7">IF(Z7="-","-",+Z7*$V$8)</f>
        <v>-</v>
      </c>
      <c r="AA10" s="1081"/>
      <c r="AB10" s="1080" t="str">
        <f t="shared" ref="AB10" si="8">IF(AB7="-","-",+AB7*$V$8)</f>
        <v>-</v>
      </c>
      <c r="AC10" s="1082"/>
      <c r="AD10" s="1000" t="s">
        <v>604</v>
      </c>
      <c r="AE10" s="1001"/>
      <c r="AF10" s="1001">
        <f>IF(AF7="-","-",+AF7*$AF$8)</f>
        <v>63</v>
      </c>
      <c r="AG10" s="1002"/>
      <c r="AH10" s="1083">
        <f>SUM(J10:AG10)</f>
        <v>324</v>
      </c>
      <c r="AI10" s="1022"/>
      <c r="AJ10" s="1022"/>
      <c r="AK10" s="1023"/>
      <c r="AL10" s="1069"/>
      <c r="AM10" s="1070"/>
      <c r="AN10" s="1070"/>
      <c r="AO10" s="1070"/>
      <c r="AP10" s="1070"/>
      <c r="AQ10" s="1070"/>
      <c r="AR10" s="1070"/>
      <c r="AS10" s="1070"/>
      <c r="AT10" s="1070"/>
      <c r="AU10" s="1070"/>
      <c r="AV10" s="1071"/>
    </row>
    <row r="11" spans="2:50">
      <c r="B11" s="1072" t="s">
        <v>269</v>
      </c>
      <c r="C11" s="1073"/>
      <c r="D11" s="1073"/>
      <c r="E11" s="1073"/>
      <c r="F11" s="1073"/>
      <c r="G11" s="1073"/>
      <c r="H11" s="1073"/>
      <c r="I11" s="1074"/>
      <c r="J11" s="1075">
        <v>0.35</v>
      </c>
      <c r="K11" s="1076"/>
      <c r="L11" s="1076">
        <v>0.7</v>
      </c>
      <c r="M11" s="1076"/>
      <c r="N11" s="1076">
        <v>0.8</v>
      </c>
      <c r="O11" s="1076"/>
      <c r="P11" s="1076">
        <v>0.5</v>
      </c>
      <c r="Q11" s="1077"/>
      <c r="R11" s="1078">
        <v>0.3</v>
      </c>
      <c r="S11" s="1063"/>
      <c r="T11" s="1059" t="s">
        <v>603</v>
      </c>
      <c r="U11" s="1060"/>
      <c r="V11" s="1079">
        <v>0.45</v>
      </c>
      <c r="W11" s="1061"/>
      <c r="X11" s="1061">
        <v>0.6</v>
      </c>
      <c r="Y11" s="1061"/>
      <c r="Z11" s="1061">
        <v>0.6</v>
      </c>
      <c r="AA11" s="1061"/>
      <c r="AB11" s="1061">
        <v>0.35</v>
      </c>
      <c r="AC11" s="1062"/>
      <c r="AD11" s="1058" t="s">
        <v>261</v>
      </c>
      <c r="AE11" s="1059"/>
      <c r="AF11" s="1063">
        <v>0.3</v>
      </c>
      <c r="AG11" s="1064"/>
      <c r="AH11" s="1065"/>
      <c r="AI11" s="1066"/>
      <c r="AJ11" s="1067"/>
      <c r="AK11" s="1068"/>
      <c r="AL11" s="1048"/>
      <c r="AM11" s="1049"/>
      <c r="AN11" s="1049"/>
      <c r="AO11" s="1049"/>
      <c r="AP11" s="1049"/>
      <c r="AQ11" s="1049"/>
      <c r="AR11" s="1049"/>
      <c r="AS11" s="1049"/>
      <c r="AT11" s="1049"/>
      <c r="AU11" s="1049"/>
      <c r="AV11" s="1050"/>
    </row>
    <row r="12" spans="2:50">
      <c r="B12" s="1051" t="s">
        <v>268</v>
      </c>
      <c r="C12" s="1052"/>
      <c r="D12" s="1052"/>
      <c r="E12" s="1052"/>
      <c r="F12" s="1052"/>
      <c r="G12" s="1053"/>
      <c r="H12" s="1054" t="s">
        <v>245</v>
      </c>
      <c r="I12" s="1055"/>
      <c r="J12" s="1056" t="s">
        <v>606</v>
      </c>
      <c r="K12" s="1057"/>
      <c r="L12" s="1057">
        <f>+L9*L11</f>
        <v>88.199999999999989</v>
      </c>
      <c r="M12" s="1057"/>
      <c r="N12" s="1057" t="str">
        <f>IF(N9="-","-",+N9*N11)</f>
        <v>-</v>
      </c>
      <c r="O12" s="1057"/>
      <c r="P12" s="1057">
        <f>+P9*P11</f>
        <v>90</v>
      </c>
      <c r="Q12" s="1057"/>
      <c r="R12" s="1058" t="s">
        <v>606</v>
      </c>
      <c r="S12" s="1059"/>
      <c r="T12" s="1059" t="s">
        <v>606</v>
      </c>
      <c r="U12" s="1060"/>
      <c r="V12" s="1003" t="s">
        <v>606</v>
      </c>
      <c r="W12" s="1004"/>
      <c r="X12" s="1004" t="s">
        <v>606</v>
      </c>
      <c r="Y12" s="1004"/>
      <c r="Z12" s="1004" t="s">
        <v>606</v>
      </c>
      <c r="AA12" s="1004"/>
      <c r="AB12" s="1004" t="s">
        <v>606</v>
      </c>
      <c r="AC12" s="1005"/>
      <c r="AD12" s="1058" t="s">
        <v>606</v>
      </c>
      <c r="AE12" s="1059"/>
      <c r="AF12" s="1059" t="s">
        <v>606</v>
      </c>
      <c r="AG12" s="1094"/>
      <c r="AH12" s="1065">
        <f t="shared" ref="AH12:AH25" si="9">SUM(J12:AG12)</f>
        <v>178.2</v>
      </c>
      <c r="AI12" s="1066"/>
      <c r="AJ12" s="1066">
        <f>SUM(AH12:AI13)</f>
        <v>285.29999999999995</v>
      </c>
      <c r="AK12" s="1089"/>
      <c r="AL12" s="1090"/>
      <c r="AM12" s="1091"/>
      <c r="AN12" s="1091"/>
      <c r="AO12" s="1091"/>
      <c r="AP12" s="1091"/>
      <c r="AQ12" s="1091"/>
      <c r="AR12" s="1091"/>
      <c r="AS12" s="1091"/>
      <c r="AT12" s="1091"/>
      <c r="AU12" s="1091"/>
      <c r="AV12" s="1092"/>
    </row>
    <row r="13" spans="2:50">
      <c r="B13" s="988"/>
      <c r="C13" s="989"/>
      <c r="D13" s="989"/>
      <c r="E13" s="989"/>
      <c r="F13" s="989"/>
      <c r="G13" s="990"/>
      <c r="H13" s="1042" t="s">
        <v>228</v>
      </c>
      <c r="I13" s="1043"/>
      <c r="J13" s="997">
        <f>+J10*J11</f>
        <v>69.3</v>
      </c>
      <c r="K13" s="998"/>
      <c r="L13" s="998" t="s">
        <v>606</v>
      </c>
      <c r="M13" s="998"/>
      <c r="N13" s="998" t="s">
        <v>603</v>
      </c>
      <c r="O13" s="998"/>
      <c r="P13" s="998" t="s">
        <v>606</v>
      </c>
      <c r="Q13" s="999"/>
      <c r="R13" s="1000">
        <f>IF(R10="-","-",+R10*R11)</f>
        <v>18.899999999999999</v>
      </c>
      <c r="S13" s="1001"/>
      <c r="T13" s="1001" t="s">
        <v>603</v>
      </c>
      <c r="U13" s="1080"/>
      <c r="V13" s="1093" t="str">
        <f>IF(V10="-","-",+V10*V11)</f>
        <v>-</v>
      </c>
      <c r="W13" s="1087"/>
      <c r="X13" s="1086" t="str">
        <f t="shared" ref="X13" si="10">IF(X10="-","-",+X10*X11)</f>
        <v>-</v>
      </c>
      <c r="Y13" s="1087"/>
      <c r="Z13" s="1086" t="str">
        <f t="shared" ref="Z13" si="11">IF(Z10="-","-",+Z10*Z11)</f>
        <v>-</v>
      </c>
      <c r="AA13" s="1087"/>
      <c r="AB13" s="1086" t="str">
        <f t="shared" ref="AB13" si="12">IF(AB10="-","-",+AB10*AB11)</f>
        <v>-</v>
      </c>
      <c r="AC13" s="1088"/>
      <c r="AD13" s="1000" t="s">
        <v>603</v>
      </c>
      <c r="AE13" s="1001"/>
      <c r="AF13" s="1001">
        <f t="shared" ref="AF13" si="13">IF(AF10="-","-",+AF10*AF11)</f>
        <v>18.899999999999999</v>
      </c>
      <c r="AG13" s="1002"/>
      <c r="AH13" s="1083">
        <f t="shared" si="9"/>
        <v>107.1</v>
      </c>
      <c r="AI13" s="1022"/>
      <c r="AJ13" s="1022"/>
      <c r="AK13" s="1023"/>
      <c r="AL13" s="1069"/>
      <c r="AM13" s="1070"/>
      <c r="AN13" s="1070"/>
      <c r="AO13" s="1070"/>
      <c r="AP13" s="1070"/>
      <c r="AQ13" s="1070"/>
      <c r="AR13" s="1070"/>
      <c r="AS13" s="1070"/>
      <c r="AT13" s="1070"/>
      <c r="AU13" s="1070"/>
      <c r="AV13" s="1071"/>
    </row>
    <row r="14" spans="2:50">
      <c r="B14" s="1051" t="s">
        <v>267</v>
      </c>
      <c r="C14" s="1052"/>
      <c r="D14" s="1052"/>
      <c r="E14" s="1052"/>
      <c r="F14" s="1052"/>
      <c r="G14" s="1053"/>
      <c r="H14" s="1054" t="s">
        <v>245</v>
      </c>
      <c r="I14" s="1055"/>
      <c r="J14" s="1056" t="s">
        <v>606</v>
      </c>
      <c r="K14" s="1057"/>
      <c r="L14" s="1084">
        <f>IF(L9="-",31*24,31*24-L9)</f>
        <v>618</v>
      </c>
      <c r="M14" s="1084"/>
      <c r="N14" s="1059">
        <f>IF(N9="-",31*24,31*24-N9)</f>
        <v>744</v>
      </c>
      <c r="O14" s="1059"/>
      <c r="P14" s="1084">
        <f>IF(P9="-",30*24,30*24-P9)</f>
        <v>540</v>
      </c>
      <c r="Q14" s="1085"/>
      <c r="R14" s="1058" t="s">
        <v>606</v>
      </c>
      <c r="S14" s="1059"/>
      <c r="T14" s="1059" t="s">
        <v>606</v>
      </c>
      <c r="U14" s="1060"/>
      <c r="V14" s="1058" t="s">
        <v>606</v>
      </c>
      <c r="W14" s="1059"/>
      <c r="X14" s="1059" t="s">
        <v>606</v>
      </c>
      <c r="Y14" s="1059"/>
      <c r="Z14" s="1059" t="s">
        <v>606</v>
      </c>
      <c r="AA14" s="1059"/>
      <c r="AB14" s="1059" t="s">
        <v>606</v>
      </c>
      <c r="AC14" s="1094"/>
      <c r="AD14" s="1058" t="s">
        <v>606</v>
      </c>
      <c r="AE14" s="1059"/>
      <c r="AF14" s="1059" t="s">
        <v>606</v>
      </c>
      <c r="AG14" s="1094"/>
      <c r="AH14" s="1065">
        <f t="shared" si="9"/>
        <v>1902</v>
      </c>
      <c r="AI14" s="1066"/>
      <c r="AJ14" s="1066">
        <f>SUM(AH14:AI15)</f>
        <v>8130</v>
      </c>
      <c r="AK14" s="1089"/>
      <c r="AL14" s="1090"/>
      <c r="AM14" s="1091"/>
      <c r="AN14" s="1091"/>
      <c r="AO14" s="1091"/>
      <c r="AP14" s="1091"/>
      <c r="AQ14" s="1091"/>
      <c r="AR14" s="1091"/>
      <c r="AS14" s="1091"/>
      <c r="AT14" s="1091"/>
      <c r="AU14" s="1091"/>
      <c r="AV14" s="1092"/>
    </row>
    <row r="15" spans="2:50" ht="14.25" thickBot="1">
      <c r="B15" s="985"/>
      <c r="C15" s="986"/>
      <c r="D15" s="986"/>
      <c r="E15" s="986"/>
      <c r="F15" s="986"/>
      <c r="G15" s="987"/>
      <c r="H15" s="1116" t="s">
        <v>228</v>
      </c>
      <c r="I15" s="1117"/>
      <c r="J15" s="1118">
        <f>IF(J10="-",30*24,30*24-J10)</f>
        <v>522</v>
      </c>
      <c r="K15" s="1119"/>
      <c r="L15" s="1120" t="s">
        <v>606</v>
      </c>
      <c r="M15" s="995"/>
      <c r="N15" s="1120" t="s">
        <v>606</v>
      </c>
      <c r="O15" s="995"/>
      <c r="P15" s="1120" t="s">
        <v>606</v>
      </c>
      <c r="Q15" s="1121"/>
      <c r="R15" s="1122">
        <f>IF(R10="-",31*24,31*24-R10)</f>
        <v>681</v>
      </c>
      <c r="S15" s="1110"/>
      <c r="T15" s="1110">
        <f>IF(T10="-",30*24,30*24-T10)</f>
        <v>720</v>
      </c>
      <c r="U15" s="1123"/>
      <c r="V15" s="1122">
        <f>IF(V10="-",31*24,31*24-V10)</f>
        <v>744</v>
      </c>
      <c r="W15" s="1110"/>
      <c r="X15" s="1110">
        <f>IF(X10="-",31*24,31*24-X10)</f>
        <v>744</v>
      </c>
      <c r="Y15" s="1110"/>
      <c r="Z15" s="1110">
        <f>IF(Z10="-",28*24,28*24-Z10)</f>
        <v>672</v>
      </c>
      <c r="AA15" s="1110"/>
      <c r="AB15" s="1110">
        <f>IF(AB10="-",31*24,31*24-AB10)</f>
        <v>744</v>
      </c>
      <c r="AC15" s="1111"/>
      <c r="AD15" s="1112">
        <f>IF(AD10="-",30*24,30*24-AD10)</f>
        <v>720</v>
      </c>
      <c r="AE15" s="1110"/>
      <c r="AF15" s="1110">
        <f>IF(AF10="-",31*24,31*24-AF10)</f>
        <v>681</v>
      </c>
      <c r="AG15" s="1111"/>
      <c r="AH15" s="1113">
        <f t="shared" si="9"/>
        <v>6228</v>
      </c>
      <c r="AI15" s="1114"/>
      <c r="AJ15" s="1114"/>
      <c r="AK15" s="1115"/>
      <c r="AL15" s="1095"/>
      <c r="AM15" s="1096"/>
      <c r="AN15" s="1096"/>
      <c r="AO15" s="1096"/>
      <c r="AP15" s="1096"/>
      <c r="AQ15" s="1096"/>
      <c r="AR15" s="1096"/>
      <c r="AS15" s="1096"/>
      <c r="AT15" s="1096"/>
      <c r="AU15" s="1096"/>
      <c r="AV15" s="1097"/>
    </row>
    <row r="16" spans="2:50" ht="14.25" thickTop="1">
      <c r="B16" s="1098" t="s">
        <v>266</v>
      </c>
      <c r="C16" s="1099"/>
      <c r="D16" s="1099"/>
      <c r="E16" s="1099"/>
      <c r="F16" s="1099"/>
      <c r="G16" s="1100"/>
      <c r="H16" s="1101" t="s">
        <v>245</v>
      </c>
      <c r="I16" s="1102"/>
      <c r="J16" s="1103" t="s">
        <v>606</v>
      </c>
      <c r="K16" s="1104"/>
      <c r="L16" s="1105">
        <f>IF(L12="-",0,L12*SUMIF('様式11-5'!$G$22:$G$26,'様式11-6④'!$X$1,'様式11-5'!$Q$22:$Q$26))+L14*SUMIF('様式11-5'!$G$22:$G$26,'様式11-6④'!$X$1,'様式11-5'!$X$22:$X$26)</f>
        <v>0</v>
      </c>
      <c r="M16" s="1106"/>
      <c r="N16" s="1105">
        <f>IF(N12="-",0,N12*SUMIF('様式11-5'!$G$22:$G$26,'様式11-6④'!$X$1,'様式11-5'!$Q$22:$Q$26))+N14*SUMIF('様式11-5'!$G$22:$G$26,'様式11-6④'!$X$1,'様式11-5'!$X$22:$X$26)</f>
        <v>0</v>
      </c>
      <c r="O16" s="1106"/>
      <c r="P16" s="1105">
        <f>IF(P12="-",0,P12*SUMIF('様式11-5'!$G$22:$G$26,'様式11-6④'!$X$1,'様式11-5'!$Q$22:$Q$26))+P14*SUMIF('様式11-5'!$G$22:$G$26,'様式11-6④'!$X$1,'様式11-5'!$X$22:$X$26)</f>
        <v>0</v>
      </c>
      <c r="Q16" s="1105"/>
      <c r="R16" s="1107" t="s">
        <v>606</v>
      </c>
      <c r="S16" s="1108"/>
      <c r="T16" s="1108" t="s">
        <v>606</v>
      </c>
      <c r="U16" s="1109"/>
      <c r="V16" s="1107" t="s">
        <v>606</v>
      </c>
      <c r="W16" s="1108"/>
      <c r="X16" s="1108" t="s">
        <v>606</v>
      </c>
      <c r="Y16" s="1108"/>
      <c r="Z16" s="1108" t="s">
        <v>606</v>
      </c>
      <c r="AA16" s="1108"/>
      <c r="AB16" s="1108" t="s">
        <v>606</v>
      </c>
      <c r="AC16" s="1144"/>
      <c r="AD16" s="1145" t="s">
        <v>606</v>
      </c>
      <c r="AE16" s="1108"/>
      <c r="AF16" s="1108" t="s">
        <v>606</v>
      </c>
      <c r="AG16" s="1144"/>
      <c r="AH16" s="1146">
        <f t="shared" si="9"/>
        <v>0</v>
      </c>
      <c r="AI16" s="1132"/>
      <c r="AJ16" s="1132">
        <f>SUM(AH16:AI17)</f>
        <v>0</v>
      </c>
      <c r="AK16" s="1133"/>
      <c r="AL16" s="1134"/>
      <c r="AM16" s="1135"/>
      <c r="AN16" s="1135"/>
      <c r="AO16" s="1135"/>
      <c r="AP16" s="1135"/>
      <c r="AQ16" s="1135"/>
      <c r="AR16" s="1135"/>
      <c r="AS16" s="1135"/>
      <c r="AT16" s="1135"/>
      <c r="AU16" s="1135"/>
      <c r="AV16" s="1136"/>
    </row>
    <row r="17" spans="2:50">
      <c r="B17" s="988"/>
      <c r="C17" s="989"/>
      <c r="D17" s="989"/>
      <c r="E17" s="989"/>
      <c r="F17" s="989"/>
      <c r="G17" s="990"/>
      <c r="H17" s="1042" t="s">
        <v>228</v>
      </c>
      <c r="I17" s="1043"/>
      <c r="J17" s="1137">
        <f>IF(J13="-",0,J13*SUMIF('様式11-5'!$G$22:$G$26,'様式11-6④'!$X$1,'様式11-5'!$Q$22:$Q$26))+J15*SUMIF('様式11-5'!$G$22:$G$26,'様式11-6④'!$X$1,'様式11-5'!$X$22:$X$26)</f>
        <v>0</v>
      </c>
      <c r="K17" s="1138"/>
      <c r="L17" s="998" t="s">
        <v>604</v>
      </c>
      <c r="M17" s="1086"/>
      <c r="N17" s="998" t="s">
        <v>603</v>
      </c>
      <c r="O17" s="1086"/>
      <c r="P17" s="998" t="s">
        <v>606</v>
      </c>
      <c r="Q17" s="999"/>
      <c r="R17" s="1139">
        <f>IF(R13="-",0,R13*SUMIF('様式11-5'!$G$22:$G$26,'様式11-6④'!$X$1,'様式11-5'!$Q$22:$Q$26))+R15*SUMIF('様式11-5'!$G$22:$G$26,'様式11-6④'!$X$1,'様式11-5'!$X$22:$X$26)</f>
        <v>0</v>
      </c>
      <c r="S17" s="1140"/>
      <c r="T17" s="1131">
        <f>IF(T13="-",0,T13*SUMIF('様式11-5'!$G$22:$G$26,'様式11-6④'!$X$1,'様式11-5'!$R$22:$R$26))+T15*SUMIF('様式11-5'!$G$22:$G$26,'様式11-6④'!$X$1,'様式11-5'!$X$22:$X$26)</f>
        <v>0</v>
      </c>
      <c r="U17" s="1141"/>
      <c r="V17" s="1142">
        <f>IF(V13="-",0,V13*SUMIF('様式11-5'!$G$22:$G$26,'様式11-6④'!$X$1,'様式11-5'!$R$22:$R$26))+V15*SUMIF('様式11-5'!$G$22:$G$26,'様式11-6④'!$X$1,'様式11-5'!$X$22:$X$26)</f>
        <v>0</v>
      </c>
      <c r="W17" s="1143"/>
      <c r="X17" s="1127">
        <f>IF(X13="-",0,X13*SUMIF('様式11-5'!$G$22:$G$26,'様式11-6④'!$X$1,'様式11-5'!$R$22:$R$26))+X15*SUMIF('様式11-5'!$G$22:$G$26,'様式11-6④'!$X$1,'様式11-5'!$X$22:$X$26)</f>
        <v>0</v>
      </c>
      <c r="Y17" s="1128"/>
      <c r="Z17" s="1127">
        <f>IF(Z13="-",0,Z13*SUMIF('様式11-5'!$G$22:$G$26,'様式11-6④'!$X$1,'様式11-5'!$R$22:$R$26))+Z15*SUMIF('様式11-5'!$G$22:$G$26,'様式11-6④'!$X$1,'様式11-5'!$X$22:$X$26)</f>
        <v>0</v>
      </c>
      <c r="AA17" s="1128"/>
      <c r="AB17" s="1127">
        <f>IF(AB13="-",0,AB13*SUMIF('様式11-5'!$G$22:$G$26,'様式11-6④'!$X$1,'様式11-5'!$R$22:$R$26))+AB15*SUMIF('様式11-5'!$G$22:$G$26,'様式11-6④'!$X$1,'様式11-5'!$X$22:$X$26)</f>
        <v>0</v>
      </c>
      <c r="AC17" s="1129"/>
      <c r="AD17" s="1130">
        <f>IF(AD13="-",0,AD13*SUMIF('様式11-5'!$G$22:$G$26,'様式11-6④'!$X$1,'様式11-5'!$R$22:$R$26))+AD15*SUMIF('様式11-5'!$G$22:$G$26,'様式11-6④'!$X$1,'様式11-5'!$X$22:$X$26)</f>
        <v>0</v>
      </c>
      <c r="AE17" s="1131"/>
      <c r="AF17" s="1130">
        <f>IF(AF13="-",0,AF13*SUMIF('様式11-5'!$G$22:$G$26,'様式11-6④'!$X$1,'様式11-5'!$Q$22:$Q$26))+AF15*SUMIF('様式11-5'!$G$22:$G$26,'様式11-6④'!$X$1,'様式11-5'!$X$22:$X$26)</f>
        <v>0</v>
      </c>
      <c r="AG17" s="1131"/>
      <c r="AH17" s="1083">
        <f t="shared" si="9"/>
        <v>0</v>
      </c>
      <c r="AI17" s="1022"/>
      <c r="AJ17" s="1022"/>
      <c r="AK17" s="1023"/>
      <c r="AL17" s="1069"/>
      <c r="AM17" s="1070"/>
      <c r="AN17" s="1070"/>
      <c r="AO17" s="1070"/>
      <c r="AP17" s="1070"/>
      <c r="AQ17" s="1070"/>
      <c r="AR17" s="1070"/>
      <c r="AS17" s="1070"/>
      <c r="AT17" s="1070"/>
      <c r="AU17" s="1070"/>
      <c r="AV17" s="1071"/>
    </row>
    <row r="18" spans="2:50">
      <c r="B18" s="1051" t="s">
        <v>265</v>
      </c>
      <c r="C18" s="1052"/>
      <c r="D18" s="1052"/>
      <c r="E18" s="1052"/>
      <c r="F18" s="1052"/>
      <c r="G18" s="1053"/>
      <c r="H18" s="1054" t="s">
        <v>245</v>
      </c>
      <c r="I18" s="1055"/>
      <c r="J18" s="1056" t="s">
        <v>606</v>
      </c>
      <c r="K18" s="1057"/>
      <c r="L18" s="1124">
        <f>IF(L9="-",0,L9*SUMIF('様式11-5'!$G$65:$G$69,'様式11-6④'!$X$1,'様式11-5'!$R$65:$R$69))+L14*SUMIF('様式11-5'!$G$65:$G$69,'様式11-6④'!$X$1,'様式11-5'!$X$65:$X$69)</f>
        <v>0</v>
      </c>
      <c r="M18" s="1124"/>
      <c r="N18" s="1124">
        <f>IF(N9="-",0,N9*SUMIF('様式11-5'!$G$65:$G$69,'様式11-6④'!$X$1,'様式11-5'!$R$65:$R$69))+N14*SUMIF('様式11-5'!$G$65:$G$69,'様式11-6④'!$X$1,'様式11-5'!$X$65:$X$69)</f>
        <v>0</v>
      </c>
      <c r="O18" s="1124"/>
      <c r="P18" s="1084">
        <f>IF(P9="-",0,P9*SUMIF('様式11-5'!$G$65:$G$69,'様式11-6④'!$X$1,'様式11-5'!$R$65:$R$69))+P14*SUMIF('様式11-5'!$G$65:$G$69,'様式11-6④'!$X$1,'様式11-5'!$X$65:$X$69)</f>
        <v>0</v>
      </c>
      <c r="Q18" s="1084"/>
      <c r="R18" s="1125" t="s">
        <v>606</v>
      </c>
      <c r="S18" s="1124"/>
      <c r="T18" s="1124" t="s">
        <v>606</v>
      </c>
      <c r="U18" s="1126"/>
      <c r="V18" s="1125" t="s">
        <v>606</v>
      </c>
      <c r="W18" s="1124"/>
      <c r="X18" s="1124" t="s">
        <v>606</v>
      </c>
      <c r="Y18" s="1124"/>
      <c r="Z18" s="1124" t="s">
        <v>606</v>
      </c>
      <c r="AA18" s="1124"/>
      <c r="AB18" s="1124" t="s">
        <v>604</v>
      </c>
      <c r="AC18" s="1150"/>
      <c r="AD18" s="1151" t="s">
        <v>606</v>
      </c>
      <c r="AE18" s="1124"/>
      <c r="AF18" s="1124" t="s">
        <v>606</v>
      </c>
      <c r="AG18" s="1150"/>
      <c r="AH18" s="1065">
        <f t="shared" si="9"/>
        <v>0</v>
      </c>
      <c r="AI18" s="1066"/>
      <c r="AJ18" s="1066">
        <f>SUM(AH18:AI19)</f>
        <v>0</v>
      </c>
      <c r="AK18" s="1089"/>
      <c r="AL18" s="1134"/>
      <c r="AM18" s="1135"/>
      <c r="AN18" s="1135"/>
      <c r="AO18" s="1135"/>
      <c r="AP18" s="1135"/>
      <c r="AQ18" s="1135"/>
      <c r="AR18" s="1135"/>
      <c r="AS18" s="1135"/>
      <c r="AT18" s="1135"/>
      <c r="AU18" s="1135"/>
      <c r="AV18" s="1136"/>
    </row>
    <row r="19" spans="2:50">
      <c r="B19" s="988"/>
      <c r="C19" s="989"/>
      <c r="D19" s="989"/>
      <c r="E19" s="989"/>
      <c r="F19" s="989"/>
      <c r="G19" s="990"/>
      <c r="H19" s="1042" t="s">
        <v>228</v>
      </c>
      <c r="I19" s="1043"/>
      <c r="J19" s="1142">
        <f>IF(J10="-",0,J10*SUMIF('様式11-5'!$G$65:$G$69,'様式11-6④'!$X$1,'様式11-5'!$R$65:$R$69))+J15*SUMIF('様式11-5'!$G$65:$G$69,'様式11-6④'!$X$1,'様式11-5'!$X$65:$X$69)</f>
        <v>0</v>
      </c>
      <c r="K19" s="1143"/>
      <c r="L19" s="998" t="s">
        <v>606</v>
      </c>
      <c r="M19" s="1086"/>
      <c r="N19" s="998" t="s">
        <v>606</v>
      </c>
      <c r="O19" s="1086"/>
      <c r="P19" s="998" t="s">
        <v>606</v>
      </c>
      <c r="Q19" s="999"/>
      <c r="R19" s="1139">
        <f>IF(R10="-",0,R10*SUMIF('様式11-5'!$G$65:$G$69,'様式11-6④'!$X$1,'様式11-5'!$R$65:$R$69))+R15*SUMIF('様式11-5'!$G$65:$G$69,'様式11-6④'!$X$1,'様式11-5'!$X$65:$X$69)</f>
        <v>0</v>
      </c>
      <c r="S19" s="1131"/>
      <c r="T19" s="1140">
        <f>IF(T10="-",0,T10*SUMIF('様式11-5'!$G$65:$G$69,'様式11-6④'!$X$1,'様式11-5'!$R$65:$R$69))+T15*SUMIF('様式11-5'!$G$65:$G$69,'様式11-6④'!$X$1,'様式11-5'!$X$65:$X$69)</f>
        <v>0</v>
      </c>
      <c r="U19" s="1148"/>
      <c r="V19" s="1149">
        <f>IF(V10="-",0,V10*SUMIF('様式11-5'!$G$65:$G$69,'様式11-6④'!$X$1,'様式11-5'!$R$65:$R$69))+V15*SUMIF('様式11-5'!$G$65:$G$69,'様式11-6④'!$X$1,'様式11-5'!$X$65:$X$69)</f>
        <v>0</v>
      </c>
      <c r="W19" s="1128"/>
      <c r="X19" s="1127">
        <f>IF(X10="-",0,X10*SUMIF('様式11-5'!$G$65:$G$69,'様式11-6④'!$X$1,'様式11-5'!$R$65:$R$69))+X15*SUMIF('様式11-5'!$G$65:$G$69,'様式11-6④'!$X$1,'様式11-5'!$X$65:$X$69)</f>
        <v>0</v>
      </c>
      <c r="Y19" s="1128"/>
      <c r="Z19" s="1127">
        <f>IF(Z10="-",0,Z10*SUMIF('様式11-5'!$G$65:$G$69,'様式11-6④'!$X$1,'様式11-5'!$R$65:$R$69))+Z15*SUMIF('様式11-5'!$G$65:$G$69,'様式11-6④'!$X$1,'様式11-5'!$X$65:$X$69)</f>
        <v>0</v>
      </c>
      <c r="AA19" s="1128"/>
      <c r="AB19" s="1127">
        <f>IF(AB10="-",0,AB10*SUMIF('様式11-5'!$G$65:$G$69,'様式11-6④'!$X$1,'様式11-5'!$R$65:$R$69))+AB15*SUMIF('様式11-5'!$G$65:$G$69,'様式11-6④'!$X$1,'様式11-5'!$X$65:$X$69)</f>
        <v>0</v>
      </c>
      <c r="AC19" s="1129"/>
      <c r="AD19" s="1130">
        <f>IF(AD10="-",0,AD10*SUMIF('様式11-5'!$G$65:$G$69,'様式11-6④'!$X$1,'様式11-5'!$R$65:$R$69))+AD15*SUMIF('様式11-5'!$G$65:$G$69,'様式11-6④'!$X$1,'様式11-5'!$X$65:$X$69)</f>
        <v>0</v>
      </c>
      <c r="AE19" s="1131"/>
      <c r="AF19" s="1130">
        <f>IF(AF10="-",0,AF10*SUMIF('様式11-5'!$G$65:$G$69,'様式11-6④'!$X$1,'様式11-5'!$R$65:$R$69))+AF15*SUMIF('様式11-5'!$G$65:$G$69,'様式11-6④'!$X$1,'様式11-5'!$X$65:$X$69)</f>
        <v>0</v>
      </c>
      <c r="AG19" s="1131"/>
      <c r="AH19" s="1083">
        <f t="shared" si="9"/>
        <v>0</v>
      </c>
      <c r="AI19" s="1022"/>
      <c r="AJ19" s="1022"/>
      <c r="AK19" s="1023"/>
      <c r="AL19" s="1069"/>
      <c r="AM19" s="1070"/>
      <c r="AN19" s="1070"/>
      <c r="AO19" s="1070"/>
      <c r="AP19" s="1070"/>
      <c r="AQ19" s="1070"/>
      <c r="AR19" s="1070"/>
      <c r="AS19" s="1070"/>
      <c r="AT19" s="1070"/>
      <c r="AU19" s="1070"/>
      <c r="AV19" s="1071"/>
    </row>
    <row r="20" spans="2:50">
      <c r="B20" s="1051" t="s">
        <v>264</v>
      </c>
      <c r="C20" s="1052"/>
      <c r="D20" s="1052"/>
      <c r="E20" s="1052"/>
      <c r="F20" s="1052"/>
      <c r="G20" s="1053"/>
      <c r="H20" s="1054" t="s">
        <v>245</v>
      </c>
      <c r="I20" s="1055"/>
      <c r="J20" s="1056" t="s">
        <v>606</v>
      </c>
      <c r="K20" s="1057"/>
      <c r="L20" s="1084">
        <f>8*SUMIF('様式11-5'!$G$22:$G$26,'様式11-6④'!$X$1,'様式11-5'!$U$22:$U$26)</f>
        <v>0</v>
      </c>
      <c r="M20" s="1147"/>
      <c r="N20" s="1084">
        <f>8*SUMIF('様式11-5'!$G$22:$G$26,'様式11-6④'!$X$1,'様式11-5'!$U$22:$U$26)</f>
        <v>0</v>
      </c>
      <c r="O20" s="1084"/>
      <c r="P20" s="1084">
        <f>8*SUMIF('様式11-5'!$G$22:$G$26,'様式11-6④'!$X$1,'様式11-5'!$U$22:$U$26)</f>
        <v>0</v>
      </c>
      <c r="Q20" s="1084"/>
      <c r="R20" s="1125" t="s">
        <v>606</v>
      </c>
      <c r="S20" s="1124"/>
      <c r="T20" s="1124" t="s">
        <v>606</v>
      </c>
      <c r="U20" s="1126"/>
      <c r="V20" s="1125" t="s">
        <v>606</v>
      </c>
      <c r="W20" s="1124"/>
      <c r="X20" s="1124" t="s">
        <v>606</v>
      </c>
      <c r="Y20" s="1124"/>
      <c r="Z20" s="1124" t="s">
        <v>606</v>
      </c>
      <c r="AA20" s="1124"/>
      <c r="AB20" s="1124" t="s">
        <v>604</v>
      </c>
      <c r="AC20" s="1150"/>
      <c r="AD20" s="1151" t="s">
        <v>606</v>
      </c>
      <c r="AE20" s="1124"/>
      <c r="AF20" s="1124" t="s">
        <v>606</v>
      </c>
      <c r="AG20" s="1150"/>
      <c r="AH20" s="1065">
        <f t="shared" si="9"/>
        <v>0</v>
      </c>
      <c r="AI20" s="1066"/>
      <c r="AJ20" s="1066">
        <f>SUM(AH20:AI21)</f>
        <v>0</v>
      </c>
      <c r="AK20" s="1089"/>
      <c r="AL20" s="1134"/>
      <c r="AM20" s="1135"/>
      <c r="AN20" s="1135"/>
      <c r="AO20" s="1135"/>
      <c r="AP20" s="1135"/>
      <c r="AQ20" s="1135"/>
      <c r="AR20" s="1135"/>
      <c r="AS20" s="1135"/>
      <c r="AT20" s="1135"/>
      <c r="AU20" s="1135"/>
      <c r="AV20" s="1136"/>
    </row>
    <row r="21" spans="2:50">
      <c r="B21" s="988"/>
      <c r="C21" s="989"/>
      <c r="D21" s="989"/>
      <c r="E21" s="989"/>
      <c r="F21" s="989"/>
      <c r="G21" s="990"/>
      <c r="H21" s="1042" t="s">
        <v>228</v>
      </c>
      <c r="I21" s="1043"/>
      <c r="J21" s="1142">
        <f>6*SUMIF('様式11-5'!$G$22:$G$26,'様式11-6④'!$X$1,'様式11-5'!$U$22:$U$26)</f>
        <v>0</v>
      </c>
      <c r="K21" s="1143"/>
      <c r="L21" s="998" t="s">
        <v>606</v>
      </c>
      <c r="M21" s="1086"/>
      <c r="N21" s="998" t="s">
        <v>606</v>
      </c>
      <c r="O21" s="998"/>
      <c r="P21" s="998" t="s">
        <v>606</v>
      </c>
      <c r="Q21" s="999"/>
      <c r="R21" s="1156" t="s">
        <v>606</v>
      </c>
      <c r="S21" s="1154"/>
      <c r="T21" s="1154" t="s">
        <v>606</v>
      </c>
      <c r="U21" s="1152"/>
      <c r="V21" s="1156">
        <f>15*SUMIF('様式11-5'!$G$22:$G$26,'様式11-6④'!$X$1,'様式11-5'!$U$22:$U$26)</f>
        <v>0</v>
      </c>
      <c r="W21" s="1154"/>
      <c r="X21" s="1152">
        <f>15*SUMIF('様式11-5'!$G$22:$G$26,'様式11-6④'!$X$1,'様式11-5'!$U$22:$U$26)</f>
        <v>0</v>
      </c>
      <c r="Y21" s="1153"/>
      <c r="Z21" s="1154">
        <f>20*SUMIF('様式11-5'!$G$22:$G$26,'様式11-6④'!$X$1,'様式11-5'!$U$22:$U$26)</f>
        <v>0</v>
      </c>
      <c r="AA21" s="1154"/>
      <c r="AB21" s="1154">
        <f>15*SUMIF('様式11-5'!$G$22:$G$26,'様式11-6④'!$X$1,'様式11-5'!$U$22:$U$26)</f>
        <v>0</v>
      </c>
      <c r="AC21" s="1155"/>
      <c r="AD21" s="1153" t="s">
        <v>606</v>
      </c>
      <c r="AE21" s="1154"/>
      <c r="AF21" s="1154" t="s">
        <v>606</v>
      </c>
      <c r="AG21" s="1155"/>
      <c r="AH21" s="1083">
        <f t="shared" si="9"/>
        <v>0</v>
      </c>
      <c r="AI21" s="1022"/>
      <c r="AJ21" s="1022"/>
      <c r="AK21" s="1023"/>
      <c r="AL21" s="1069"/>
      <c r="AM21" s="1070"/>
      <c r="AN21" s="1070"/>
      <c r="AO21" s="1070"/>
      <c r="AP21" s="1070"/>
      <c r="AQ21" s="1070"/>
      <c r="AR21" s="1070"/>
      <c r="AS21" s="1070"/>
      <c r="AT21" s="1070"/>
      <c r="AU21" s="1070"/>
      <c r="AV21" s="1071"/>
    </row>
    <row r="22" spans="2:50">
      <c r="B22" s="1051" t="s">
        <v>263</v>
      </c>
      <c r="C22" s="1052"/>
      <c r="D22" s="1052"/>
      <c r="E22" s="1052"/>
      <c r="F22" s="1052"/>
      <c r="G22" s="1053"/>
      <c r="H22" s="1054" t="s">
        <v>245</v>
      </c>
      <c r="I22" s="1055"/>
      <c r="J22" s="1056" t="s">
        <v>606</v>
      </c>
      <c r="K22" s="1057"/>
      <c r="L22" s="1084">
        <f>IF(L9="-",0,L9*SUMIF('様式11-5'!$G$78:$G$82,'様式11-6④'!$X$1,'様式11-5'!$Q$78:$Q$82))+L14*SUMIF('様式11-5'!$G$78:$G$82,'様式11-6④'!$X$1,'様式11-5'!$X$78:$X$82)</f>
        <v>0</v>
      </c>
      <c r="M22" s="1147"/>
      <c r="N22" s="1084">
        <f>IF(N9="-",0,N9*SUMIF('様式11-5'!$G$78:$G$82,'様式11-6④'!$X$1,'様式11-5'!$Q$78:$Q$82))+N14*SUMIF('様式11-5'!$G$78:$G$82,'様式11-6④'!$X$1,'様式11-5'!$X$78:$X$82)</f>
        <v>0</v>
      </c>
      <c r="O22" s="1147"/>
      <c r="P22" s="1084">
        <f>IF(P9="-",0,P9*SUMIF('様式11-5'!$G$78:$G$82,'様式11-6④'!$X$1,'様式11-5'!$Q$78:$Q$82))+P14*SUMIF('様式11-5'!$G$78:$G$82,'様式11-6④'!$X$1,'様式11-5'!$X$78:$X$82)</f>
        <v>0</v>
      </c>
      <c r="Q22" s="1084"/>
      <c r="R22" s="1125" t="s">
        <v>606</v>
      </c>
      <c r="S22" s="1124"/>
      <c r="T22" s="1124" t="s">
        <v>606</v>
      </c>
      <c r="U22" s="1126"/>
      <c r="V22" s="1125" t="s">
        <v>606</v>
      </c>
      <c r="W22" s="1124"/>
      <c r="X22" s="1124" t="s">
        <v>604</v>
      </c>
      <c r="Y22" s="1124"/>
      <c r="Z22" s="1124" t="s">
        <v>606</v>
      </c>
      <c r="AA22" s="1124"/>
      <c r="AB22" s="1124" t="s">
        <v>606</v>
      </c>
      <c r="AC22" s="1150"/>
      <c r="AD22" s="1151" t="s">
        <v>606</v>
      </c>
      <c r="AE22" s="1124"/>
      <c r="AF22" s="1124" t="s">
        <v>606</v>
      </c>
      <c r="AG22" s="1150"/>
      <c r="AH22" s="1065">
        <f t="shared" si="9"/>
        <v>0</v>
      </c>
      <c r="AI22" s="1066"/>
      <c r="AJ22" s="1066">
        <f>SUM(AH22:AI23)</f>
        <v>0</v>
      </c>
      <c r="AK22" s="1089"/>
      <c r="AL22" s="1134"/>
      <c r="AM22" s="1135"/>
      <c r="AN22" s="1135"/>
      <c r="AO22" s="1135"/>
      <c r="AP22" s="1135"/>
      <c r="AQ22" s="1135"/>
      <c r="AR22" s="1135"/>
      <c r="AS22" s="1135"/>
      <c r="AT22" s="1135"/>
      <c r="AU22" s="1135"/>
      <c r="AV22" s="1136"/>
    </row>
    <row r="23" spans="2:50" ht="14.25" thickBot="1">
      <c r="B23" s="985"/>
      <c r="C23" s="986"/>
      <c r="D23" s="986"/>
      <c r="E23" s="986"/>
      <c r="F23" s="986"/>
      <c r="G23" s="987"/>
      <c r="H23" s="1116" t="s">
        <v>228</v>
      </c>
      <c r="I23" s="1117"/>
      <c r="J23" s="1118">
        <f>IF(J10="-",0,J10*SUMIF('様式11-5'!$G$78:$G$82,'様式11-6④'!$X$1,'様式11-5'!$Q$78:$Q$82))+J15*SUMIF('様式11-5'!$G$78:$G$82,'様式11-6④'!$X$1,'様式11-5'!$X$78:$X$82)</f>
        <v>0</v>
      </c>
      <c r="K23" s="1119"/>
      <c r="L23" s="1120" t="s">
        <v>606</v>
      </c>
      <c r="M23" s="995"/>
      <c r="N23" s="1120" t="s">
        <v>606</v>
      </c>
      <c r="O23" s="995"/>
      <c r="P23" s="1120" t="s">
        <v>606</v>
      </c>
      <c r="Q23" s="1121"/>
      <c r="R23" s="1139">
        <f>IF(R10="-",0,R10*SUMIF('様式11-5'!$G$78:$G$82,'様式11-6④'!$X$1,'様式11-5'!$Q$78:$Q$82))+R15*SUMIF('様式11-5'!$G$78:$G$82,'様式11-6④'!$X$1,'様式11-5'!$X$78:$X$82)</f>
        <v>0</v>
      </c>
      <c r="S23" s="1131"/>
      <c r="T23" s="1180">
        <f>IF(T10="-",0,T10*SUMIF('様式11-5'!$G$78:$G$82,'様式11-6④'!$X$1,'様式11-5'!$R$78:$R$82))+T15*SUMIF('様式11-5'!$G$78:$G$82,'様式11-6④'!$X$1,'様式11-5'!$X$78:$X$82)</f>
        <v>0</v>
      </c>
      <c r="U23" s="1181"/>
      <c r="V23" s="1182">
        <f>IF(V10="-",0,V10*SUMIF('様式11-5'!$G$78:$G$82,'様式11-6④'!$X$1,'様式11-5'!$R$78:$R$82))+V15*SUMIF('様式11-5'!$G$78:$G$82,'様式11-6④'!$X$1,'様式11-5'!$X$78:$X$82)</f>
        <v>0</v>
      </c>
      <c r="W23" s="1183"/>
      <c r="X23" s="1175">
        <f>IF(X10="-",0,X10*SUMIF('様式11-5'!$G$78:$G$82,'様式11-6④'!$X$1,'様式11-5'!$R$78:$R$82))+X15*SUMIF('様式11-5'!$G$78:$G$82,'様式11-6④'!$X$1,'様式11-5'!$X$78:$X$82)</f>
        <v>0</v>
      </c>
      <c r="Y23" s="1176"/>
      <c r="Z23" s="1175">
        <f>IF(Z10="-",0,Z10*SUMIF('様式11-5'!$G$78:$G$82,'様式11-6④'!$X$1,'様式11-5'!$R$78:$R$82))+Z15*SUMIF('様式11-5'!$G$78:$G$82,'様式11-6④'!$X$1,'様式11-5'!$X$78:$X$82)</f>
        <v>0</v>
      </c>
      <c r="AA23" s="1176"/>
      <c r="AB23" s="1175">
        <f>IF(AB10="-",0,AB10*SUMIF('様式11-5'!$G$78:$G$82,'様式11-6④'!$X$1,'様式11-5'!$R$78:$R$82))+AB15*SUMIF('様式11-5'!$G$78:$G$82,'様式11-6④'!$X$1,'様式11-5'!$X$78:$X$82)</f>
        <v>0</v>
      </c>
      <c r="AC23" s="1177"/>
      <c r="AD23" s="1178">
        <f>IF(AD10="-",0,AD10*SUMIF('様式11-5'!$G$78:$G$82,'様式11-6④'!$X$1,'様式11-5'!$R$78:$R$82))+AD15*SUMIF('様式11-5'!$G$78:$G$82,'様式11-6④'!$X$1,'様式11-5'!$X$78:$X$82)</f>
        <v>0</v>
      </c>
      <c r="AE23" s="1179"/>
      <c r="AF23" s="1178">
        <f>IF(AF10="-",0,AF10*SUMIF('様式11-5'!$G$78:$G$82,'様式11-6④'!$X$1,'様式11-5'!$Q$78:$Q$82))+AF15*SUMIF('様式11-5'!$G$78:$G$82,'様式11-6④'!$X$1,'様式11-5'!$X$78:$X$82)</f>
        <v>0</v>
      </c>
      <c r="AG23" s="1179"/>
      <c r="AH23" s="1113">
        <f t="shared" si="9"/>
        <v>0</v>
      </c>
      <c r="AI23" s="1114"/>
      <c r="AJ23" s="1114"/>
      <c r="AK23" s="1115"/>
      <c r="AL23" s="1157"/>
      <c r="AM23" s="1158"/>
      <c r="AN23" s="1158"/>
      <c r="AO23" s="1158"/>
      <c r="AP23" s="1158"/>
      <c r="AQ23" s="1158"/>
      <c r="AR23" s="1158"/>
      <c r="AS23" s="1158"/>
      <c r="AT23" s="1158"/>
      <c r="AU23" s="1158"/>
      <c r="AV23" s="1159"/>
    </row>
    <row r="24" spans="2:50">
      <c r="B24" s="1160" t="s">
        <v>262</v>
      </c>
      <c r="C24" s="1161"/>
      <c r="D24" s="1161"/>
      <c r="E24" s="1161"/>
      <c r="F24" s="1161"/>
      <c r="G24" s="1161"/>
      <c r="H24" s="1164" t="s">
        <v>228</v>
      </c>
      <c r="I24" s="1165"/>
      <c r="J24" s="1166">
        <f>IF(J13="-",0,J13*SUMIF('様式11-5'!$G$22:$G$26,'様式11-6④'!$X$1,'様式11-5'!$AB$22:$AB$26))</f>
        <v>0</v>
      </c>
      <c r="K24" s="1167"/>
      <c r="L24" s="1168">
        <f>IF(L12="-",0,L12*SUMIF('様式11-5'!$G$22:$G$26,'様式11-6④'!$X$1,'様式11-5'!$AB$22:$AB$26))</f>
        <v>0</v>
      </c>
      <c r="M24" s="1169"/>
      <c r="N24" s="1170">
        <f>IF(N12="-",0,N12*SUMIF('様式11-5'!$G$22:$G$26,'様式11-6④'!$X$1,'様式11-5'!$AB$22:$AB$26))</f>
        <v>0</v>
      </c>
      <c r="O24" s="1170"/>
      <c r="P24" s="1168">
        <f>IF(P12="-",0,P12*SUMIF('様式11-5'!$G$22:$G$26,'様式11-6④'!$X$1,'様式11-5'!$AB$22:$AB$26))</f>
        <v>0</v>
      </c>
      <c r="Q24" s="1171"/>
      <c r="R24" s="1362">
        <f>IF(R13="-",0,R13*SUMIF('様式11-5'!$G$22:$G$26,'様式11-6④'!$X$1,'様式11-5'!$AB$22:$AB$26))</f>
        <v>0</v>
      </c>
      <c r="S24" s="1170"/>
      <c r="T24" s="1173">
        <f>IF(T12="-",0,T12*SUMIF('様式11-5'!$G$22:$G$26,'様式11-6④'!$X$1,'様式11-5'!$AB$22:$AB$26))</f>
        <v>0</v>
      </c>
      <c r="U24" s="1174"/>
      <c r="V24" s="1172" t="s">
        <v>606</v>
      </c>
      <c r="W24" s="1173"/>
      <c r="X24" s="1173" t="s">
        <v>606</v>
      </c>
      <c r="Y24" s="1173"/>
      <c r="Z24" s="1173" t="s">
        <v>606</v>
      </c>
      <c r="AA24" s="1173"/>
      <c r="AB24" s="1173" t="s">
        <v>606</v>
      </c>
      <c r="AC24" s="1202"/>
      <c r="AD24" s="1203">
        <f>IF(AD13="-",0,AD13*SUMIF('様式11-5'!$G$22:$G$26,'様式11-6④'!$X$1,'様式11-5'!$AC$22:$AC$26))</f>
        <v>0</v>
      </c>
      <c r="AE24" s="1173"/>
      <c r="AF24" s="1170">
        <f>IF(AF13="-",0,AF13*SUMIF('様式11-5'!$G$22:$G$26,'様式11-6④'!$X$1,'様式11-5'!$AB$22:$AB$26))</f>
        <v>0</v>
      </c>
      <c r="AG24" s="1363"/>
      <c r="AH24" s="1204">
        <f t="shared" si="9"/>
        <v>0</v>
      </c>
      <c r="AI24" s="1205"/>
      <c r="AJ24" s="1205"/>
      <c r="AK24" s="1205"/>
      <c r="AL24" s="1024"/>
      <c r="AM24" s="1025"/>
      <c r="AN24" s="1025"/>
      <c r="AO24" s="1025"/>
      <c r="AP24" s="1025"/>
      <c r="AQ24" s="1025"/>
      <c r="AR24" s="1025"/>
      <c r="AS24" s="1025"/>
      <c r="AT24" s="1025"/>
      <c r="AU24" s="1025"/>
      <c r="AV24" s="1026"/>
    </row>
    <row r="25" spans="2:50" ht="14.25" thickBot="1">
      <c r="B25" s="1162"/>
      <c r="C25" s="1163"/>
      <c r="D25" s="1163"/>
      <c r="E25" s="1163"/>
      <c r="F25" s="1163"/>
      <c r="G25" s="1163"/>
      <c r="H25" s="1193" t="s">
        <v>227</v>
      </c>
      <c r="I25" s="1194"/>
      <c r="J25" s="1195" t="s">
        <v>690</v>
      </c>
      <c r="K25" s="1196"/>
      <c r="L25" s="1196" t="s">
        <v>690</v>
      </c>
      <c r="M25" s="1196"/>
      <c r="N25" s="1196" t="s">
        <v>604</v>
      </c>
      <c r="O25" s="1196"/>
      <c r="P25" s="1196" t="s">
        <v>690</v>
      </c>
      <c r="Q25" s="1197"/>
      <c r="R25" s="1198" t="s">
        <v>690</v>
      </c>
      <c r="S25" s="1186"/>
      <c r="T25" s="1186" t="s">
        <v>690</v>
      </c>
      <c r="U25" s="1199"/>
      <c r="V25" s="1200">
        <f>IF(V13="-",0,V13*SUMIF('様式11-5'!$G$22:$G$26,'様式11-6④'!$X$1,'様式11-5'!$AC$22:$AC$26))</f>
        <v>0</v>
      </c>
      <c r="W25" s="1201"/>
      <c r="X25" s="1180">
        <f>IF(X13="-",0,X13*SUMIF('様式11-5'!$G$22:$G$26,'様式11-6④'!$X$1,'様式11-5'!$AC$22:$AC$26))</f>
        <v>0</v>
      </c>
      <c r="Y25" s="1184"/>
      <c r="Z25" s="1180">
        <f>IF(Z13="-",0,Z13*SUMIF('様式11-5'!$G$22:$G$26,'様式11-6④'!$X$1,'様式11-5'!$AC$22:$AC$26))</f>
        <v>0</v>
      </c>
      <c r="AA25" s="1184"/>
      <c r="AB25" s="1180">
        <f>IF(AB13="-",0,AB13*SUMIF('様式11-5'!$G$22:$G$26,'様式11-6④'!$X$1,'様式11-5'!$AC$22:$AC$26))</f>
        <v>0</v>
      </c>
      <c r="AC25" s="1181"/>
      <c r="AD25" s="1185" t="s">
        <v>690</v>
      </c>
      <c r="AE25" s="1186"/>
      <c r="AF25" s="1186" t="s">
        <v>690</v>
      </c>
      <c r="AG25" s="1187"/>
      <c r="AH25" s="1188">
        <f t="shared" si="9"/>
        <v>0</v>
      </c>
      <c r="AI25" s="1189"/>
      <c r="AJ25" s="1189"/>
      <c r="AK25" s="1189"/>
      <c r="AL25" s="1190"/>
      <c r="AM25" s="1191"/>
      <c r="AN25" s="1191"/>
      <c r="AO25" s="1191"/>
      <c r="AP25" s="1191"/>
      <c r="AQ25" s="1191"/>
      <c r="AR25" s="1191"/>
      <c r="AS25" s="1191"/>
      <c r="AT25" s="1191"/>
      <c r="AU25" s="1191"/>
      <c r="AV25" s="1192"/>
    </row>
    <row r="26" spans="2:50" ht="13.5" customHeight="1">
      <c r="AL26" s="93"/>
      <c r="AM26" s="93"/>
      <c r="AN26" s="93"/>
      <c r="AO26" s="93"/>
      <c r="AP26" s="93"/>
      <c r="AQ26" s="613"/>
      <c r="AR26" s="613"/>
      <c r="AS26" s="613"/>
      <c r="AT26" s="613"/>
      <c r="AU26" s="613"/>
      <c r="AV26" s="613"/>
    </row>
    <row r="27" spans="2:50" ht="13.5" customHeight="1" thickBot="1">
      <c r="B27" s="88" t="s">
        <v>491</v>
      </c>
      <c r="AL27" s="93" t="s">
        <v>260</v>
      </c>
      <c r="AM27" s="93"/>
      <c r="AN27" s="93"/>
      <c r="AO27" s="93"/>
      <c r="AP27" s="93"/>
      <c r="AQ27" s="613"/>
      <c r="AR27" s="613"/>
      <c r="AS27" s="613"/>
      <c r="AT27" s="613"/>
      <c r="AU27" s="613"/>
      <c r="AV27" s="613"/>
    </row>
    <row r="28" spans="2:50" ht="13.5" customHeight="1">
      <c r="B28" s="1234" t="s">
        <v>259</v>
      </c>
      <c r="C28" s="981"/>
      <c r="D28" s="981"/>
      <c r="E28" s="980" t="s">
        <v>173</v>
      </c>
      <c r="F28" s="981"/>
      <c r="G28" s="981"/>
      <c r="H28" s="982"/>
      <c r="I28" s="980" t="s">
        <v>258</v>
      </c>
      <c r="J28" s="981"/>
      <c r="K28" s="981"/>
      <c r="L28" s="981"/>
      <c r="M28" s="981"/>
      <c r="N28" s="981"/>
      <c r="O28" s="981"/>
      <c r="P28" s="981"/>
      <c r="Q28" s="982"/>
      <c r="R28" s="980" t="s">
        <v>257</v>
      </c>
      <c r="S28" s="981"/>
      <c r="T28" s="981"/>
      <c r="U28" s="981"/>
      <c r="V28" s="981"/>
      <c r="W28" s="981"/>
      <c r="X28" s="981"/>
      <c r="Y28" s="981"/>
      <c r="Z28" s="981"/>
      <c r="AA28" s="981"/>
      <c r="AB28" s="981"/>
      <c r="AC28" s="981"/>
      <c r="AD28" s="981"/>
      <c r="AE28" s="981"/>
      <c r="AF28" s="981"/>
      <c r="AG28" s="982"/>
      <c r="AH28" s="980" t="s">
        <v>256</v>
      </c>
      <c r="AI28" s="981"/>
      <c r="AJ28" s="981"/>
      <c r="AK28" s="1235"/>
      <c r="AL28" s="1236" t="s">
        <v>173</v>
      </c>
      <c r="AM28" s="1237"/>
      <c r="AN28" s="1010" t="s">
        <v>255</v>
      </c>
      <c r="AO28" s="1011"/>
      <c r="AP28" s="1011"/>
      <c r="AQ28" s="1206"/>
      <c r="AR28" s="1010" t="s">
        <v>254</v>
      </c>
      <c r="AS28" s="1011"/>
      <c r="AT28" s="1011"/>
      <c r="AU28" s="1011"/>
      <c r="AV28" s="1012"/>
      <c r="AW28" s="90"/>
      <c r="AX28" s="90"/>
    </row>
    <row r="29" spans="2:50" ht="13.5" customHeight="1">
      <c r="B29" s="1207" t="s">
        <v>284</v>
      </c>
      <c r="C29" s="1209" t="s">
        <v>253</v>
      </c>
      <c r="D29" s="1210"/>
      <c r="E29" s="1215" t="s">
        <v>252</v>
      </c>
      <c r="F29" s="1216"/>
      <c r="G29" s="1216"/>
      <c r="H29" s="1217"/>
      <c r="I29" s="614" t="s">
        <v>232</v>
      </c>
      <c r="J29" s="173"/>
      <c r="K29" s="173"/>
      <c r="L29" s="173"/>
      <c r="M29" s="173"/>
      <c r="N29" s="173"/>
      <c r="O29" s="173"/>
      <c r="P29" s="173"/>
      <c r="Q29" s="615"/>
      <c r="R29" s="1221">
        <f>IF($AJ$16+$AJ$18+$AJ$20+$AJ$22=0,0,1644.76)</f>
        <v>0</v>
      </c>
      <c r="S29" s="1221"/>
      <c r="T29" s="173" t="s">
        <v>250</v>
      </c>
      <c r="U29" s="173"/>
      <c r="V29" s="173"/>
      <c r="W29" s="1222">
        <f>SUMIF('様式11-5'!$G$22:$G$26,'様式11-6④'!$X$1,'様式11-5'!$Q$22:$Q$26)+SUMIF('様式11-5'!$G$65:$G$69,'様式11-6④'!$X$1,'様式11-5'!$R$65:$R$69)+SUMIF('様式11-5'!$G$78:$G$82,'様式11-6④'!$X$1,'様式11-5'!$Q$78:$Q$82)</f>
        <v>0</v>
      </c>
      <c r="X29" s="1222"/>
      <c r="Y29" s="173" t="s">
        <v>624</v>
      </c>
      <c r="Z29" s="173"/>
      <c r="AA29" s="173">
        <v>1</v>
      </c>
      <c r="AB29" s="173" t="s">
        <v>248</v>
      </c>
      <c r="AC29" s="173"/>
      <c r="AD29" s="181">
        <v>0.85</v>
      </c>
      <c r="AE29" s="173" t="s">
        <v>247</v>
      </c>
      <c r="AF29" s="173"/>
      <c r="AG29" s="173"/>
      <c r="AH29" s="1223">
        <f>R29*W29*AA29*AD29</f>
        <v>0</v>
      </c>
      <c r="AI29" s="1224"/>
      <c r="AJ29" s="1224"/>
      <c r="AK29" s="1225"/>
      <c r="AL29" s="1226" t="s">
        <v>166</v>
      </c>
      <c r="AM29" s="1227"/>
      <c r="AN29" s="1230">
        <v>0.43099999999999999</v>
      </c>
      <c r="AO29" s="1231"/>
      <c r="AP29" s="1255" t="s">
        <v>634</v>
      </c>
      <c r="AQ29" s="1256"/>
      <c r="AR29" s="1257">
        <f>AN29*AB32/1000</f>
        <v>0</v>
      </c>
      <c r="AS29" s="1258"/>
      <c r="AT29" s="1258"/>
      <c r="AU29" s="1255" t="s">
        <v>220</v>
      </c>
      <c r="AV29" s="1276"/>
      <c r="AW29" s="90"/>
      <c r="AX29" s="90"/>
    </row>
    <row r="30" spans="2:50" ht="13.5" customHeight="1">
      <c r="B30" s="1208"/>
      <c r="C30" s="1211"/>
      <c r="D30" s="1212"/>
      <c r="E30" s="1218"/>
      <c r="F30" s="1219"/>
      <c r="G30" s="1219"/>
      <c r="H30" s="1220"/>
      <c r="I30" s="1278" t="s">
        <v>225</v>
      </c>
      <c r="J30" s="1229"/>
      <c r="K30" s="1279"/>
      <c r="L30" s="1280" t="s">
        <v>246</v>
      </c>
      <c r="M30" s="1229"/>
      <c r="N30" s="1229"/>
      <c r="O30" s="1279"/>
      <c r="P30" s="1281" t="s">
        <v>228</v>
      </c>
      <c r="Q30" s="1282"/>
      <c r="R30" s="179" t="s">
        <v>635</v>
      </c>
      <c r="S30" s="178">
        <f>IF(P30="夏季",17.25,16.16)</f>
        <v>16.16</v>
      </c>
      <c r="T30" s="616" t="s">
        <v>636</v>
      </c>
      <c r="U30" s="617">
        <v>-5.0199999999999996</v>
      </c>
      <c r="V30" s="616" t="s">
        <v>636</v>
      </c>
      <c r="W30" s="618">
        <v>3.36</v>
      </c>
      <c r="X30" s="619" t="s">
        <v>643</v>
      </c>
      <c r="Y30" s="169" t="s">
        <v>239</v>
      </c>
      <c r="Z30" s="619"/>
      <c r="AA30" s="177"/>
      <c r="AB30" s="1283">
        <f>J$17+J$19+J$23+J$21</f>
        <v>0</v>
      </c>
      <c r="AC30" s="1283"/>
      <c r="AD30" s="169" t="s">
        <v>644</v>
      </c>
      <c r="AE30" s="169"/>
      <c r="AF30" s="169"/>
      <c r="AG30" s="620"/>
      <c r="AH30" s="1284">
        <f>(S30+U30+W30)*AB30</f>
        <v>0</v>
      </c>
      <c r="AI30" s="1285"/>
      <c r="AJ30" s="1285"/>
      <c r="AK30" s="1286"/>
      <c r="AL30" s="1228"/>
      <c r="AM30" s="1229"/>
      <c r="AN30" s="1232"/>
      <c r="AO30" s="1233"/>
      <c r="AP30" s="1242"/>
      <c r="AQ30" s="1243"/>
      <c r="AR30" s="1246"/>
      <c r="AS30" s="1247"/>
      <c r="AT30" s="1247"/>
      <c r="AU30" s="1242"/>
      <c r="AV30" s="1277"/>
      <c r="AW30" s="90"/>
      <c r="AX30" s="90"/>
    </row>
    <row r="31" spans="2:50" ht="13.5" customHeight="1">
      <c r="B31" s="1208"/>
      <c r="C31" s="1211"/>
      <c r="D31" s="1212"/>
      <c r="E31" s="1218"/>
      <c r="F31" s="1219"/>
      <c r="G31" s="1219"/>
      <c r="H31" s="1220"/>
      <c r="I31" s="621"/>
      <c r="J31" s="622"/>
      <c r="K31" s="622"/>
      <c r="L31" s="623"/>
      <c r="M31" s="623"/>
      <c r="N31" s="623"/>
      <c r="O31" s="623"/>
      <c r="P31" s="623"/>
      <c r="Q31" s="624"/>
      <c r="R31" s="176"/>
      <c r="S31" s="625" t="s">
        <v>238</v>
      </c>
      <c r="T31" s="626"/>
      <c r="U31" s="627" t="s">
        <v>237</v>
      </c>
      <c r="V31" s="626"/>
      <c r="W31" s="628" t="s">
        <v>236</v>
      </c>
      <c r="X31" s="629"/>
      <c r="Y31" s="175"/>
      <c r="Z31" s="629"/>
      <c r="AA31" s="371"/>
      <c r="AB31" s="386"/>
      <c r="AC31" s="386"/>
      <c r="AD31" s="175"/>
      <c r="AE31" s="175"/>
      <c r="AF31" s="175"/>
      <c r="AG31" s="630"/>
      <c r="AH31" s="1287"/>
      <c r="AI31" s="1288"/>
      <c r="AJ31" s="1288"/>
      <c r="AK31" s="1289"/>
      <c r="AL31" s="1228"/>
      <c r="AM31" s="1229"/>
      <c r="AN31" s="1232"/>
      <c r="AO31" s="1233"/>
      <c r="AP31" s="1242"/>
      <c r="AQ31" s="1243"/>
      <c r="AR31" s="1246"/>
      <c r="AS31" s="1247"/>
      <c r="AT31" s="1247"/>
      <c r="AU31" s="1242"/>
      <c r="AV31" s="1277"/>
      <c r="AW31" s="90"/>
      <c r="AX31" s="90"/>
    </row>
    <row r="32" spans="2:50" ht="13.5" customHeight="1">
      <c r="B32" s="1208"/>
      <c r="C32" s="1213"/>
      <c r="D32" s="1214"/>
      <c r="E32" s="1270" t="s">
        <v>222</v>
      </c>
      <c r="F32" s="1271"/>
      <c r="G32" s="1271"/>
      <c r="H32" s="1272"/>
      <c r="I32" s="631"/>
      <c r="J32" s="170"/>
      <c r="K32" s="170"/>
      <c r="L32" s="170"/>
      <c r="M32" s="170"/>
      <c r="N32" s="170"/>
      <c r="O32" s="170"/>
      <c r="P32" s="170"/>
      <c r="Q32" s="632"/>
      <c r="R32" s="172"/>
      <c r="S32" s="172"/>
      <c r="T32" s="170"/>
      <c r="U32" s="170"/>
      <c r="V32" s="170"/>
      <c r="W32" s="633"/>
      <c r="X32" s="634"/>
      <c r="Y32" s="634"/>
      <c r="Z32" s="635"/>
      <c r="AA32" s="636"/>
      <c r="AB32" s="1273">
        <f>SUM(AB30:AC30)</f>
        <v>0</v>
      </c>
      <c r="AC32" s="1273"/>
      <c r="AD32" s="637" t="s">
        <v>235</v>
      </c>
      <c r="AE32" s="170"/>
      <c r="AF32" s="170"/>
      <c r="AG32" s="170"/>
      <c r="AH32" s="1267">
        <f>SUM(AH29:AK30)</f>
        <v>0</v>
      </c>
      <c r="AI32" s="1268"/>
      <c r="AJ32" s="1268"/>
      <c r="AK32" s="1269"/>
      <c r="AL32" s="1228"/>
      <c r="AM32" s="1229"/>
      <c r="AN32" s="1232"/>
      <c r="AO32" s="1233"/>
      <c r="AP32" s="1242"/>
      <c r="AQ32" s="1243"/>
      <c r="AR32" s="1246"/>
      <c r="AS32" s="1247"/>
      <c r="AT32" s="1247"/>
      <c r="AU32" s="1242"/>
      <c r="AV32" s="1277"/>
      <c r="AW32" s="90"/>
      <c r="AX32" s="90"/>
    </row>
    <row r="33" spans="2:50" ht="13.5" customHeight="1">
      <c r="B33" s="1208"/>
      <c r="C33" s="1209" t="s">
        <v>234</v>
      </c>
      <c r="D33" s="1210"/>
      <c r="E33" s="1274" t="s">
        <v>233</v>
      </c>
      <c r="F33" s="1216"/>
      <c r="G33" s="1216"/>
      <c r="H33" s="1217"/>
      <c r="I33" s="614" t="s">
        <v>232</v>
      </c>
      <c r="J33" s="173"/>
      <c r="K33" s="173"/>
      <c r="L33" s="173"/>
      <c r="M33" s="173"/>
      <c r="N33" s="173"/>
      <c r="O33" s="173"/>
      <c r="P33" s="173"/>
      <c r="Q33" s="615"/>
      <c r="R33" s="354" t="s">
        <v>616</v>
      </c>
      <c r="S33" s="1275">
        <f>IF('様式11-5'!Y$1="LPG",0,IF(J$24&lt;50,料金単価!$C$7,(IF(J$24&lt;100,料金単価!$C$8,IF($J$24&lt;250,料金単価!$C$9,IF($J$24&lt;500,料金単価!$C$10,IF($J$24&lt;800,料金単価!$C$11,料金単価!$C$12)))))))</f>
        <v>1210</v>
      </c>
      <c r="T33" s="1275"/>
      <c r="U33" s="173" t="s">
        <v>231</v>
      </c>
      <c r="V33" s="388"/>
      <c r="W33" s="174"/>
      <c r="X33" s="174"/>
      <c r="Y33" s="174"/>
      <c r="Z33" s="174"/>
      <c r="AA33" s="174"/>
      <c r="AB33" s="173">
        <v>1</v>
      </c>
      <c r="AC33" s="387" t="s">
        <v>229</v>
      </c>
      <c r="AD33" s="173"/>
      <c r="AE33" s="173"/>
      <c r="AF33" s="173"/>
      <c r="AG33" s="173"/>
      <c r="AH33" s="1223">
        <f>S33*AB33</f>
        <v>1210</v>
      </c>
      <c r="AI33" s="1224"/>
      <c r="AJ33" s="1224"/>
      <c r="AK33" s="1225"/>
      <c r="AL33" s="1254" t="s">
        <v>233</v>
      </c>
      <c r="AM33" s="1227"/>
      <c r="AN33" s="1230">
        <v>2.29</v>
      </c>
      <c r="AO33" s="1231"/>
      <c r="AP33" s="1255" t="s">
        <v>223</v>
      </c>
      <c r="AQ33" s="1256"/>
      <c r="AR33" s="1257">
        <f>AN33*X35/1000</f>
        <v>0</v>
      </c>
      <c r="AS33" s="1258"/>
      <c r="AT33" s="1258"/>
      <c r="AU33" s="1259" t="s">
        <v>220</v>
      </c>
      <c r="AV33" s="1260"/>
      <c r="AW33" s="90"/>
      <c r="AX33" s="90"/>
    </row>
    <row r="34" spans="2:50" ht="13.5" customHeight="1">
      <c r="B34" s="1208"/>
      <c r="C34" s="1211"/>
      <c r="D34" s="1212"/>
      <c r="E34" s="1218"/>
      <c r="F34" s="1219"/>
      <c r="G34" s="1219"/>
      <c r="H34" s="1220"/>
      <c r="I34" s="638" t="s">
        <v>225</v>
      </c>
      <c r="J34" s="168"/>
      <c r="K34" s="168"/>
      <c r="L34" s="168"/>
      <c r="M34" s="168"/>
      <c r="N34" s="168"/>
      <c r="O34" s="168"/>
      <c r="P34" s="168" t="s">
        <v>228</v>
      </c>
      <c r="Q34" s="639"/>
      <c r="R34" s="179" t="s">
        <v>616</v>
      </c>
      <c r="S34" s="1261">
        <f>IF(P34="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34" s="1261"/>
      <c r="U34" s="168" t="s">
        <v>226</v>
      </c>
      <c r="V34" s="640" t="s">
        <v>617</v>
      </c>
      <c r="W34" s="641">
        <v>-37.96</v>
      </c>
      <c r="X34" s="642" t="s">
        <v>474</v>
      </c>
      <c r="Y34" s="623" t="s">
        <v>475</v>
      </c>
      <c r="Z34" s="1262">
        <f>IF('様式11-5'!Y$1="LPG",0,J$24)</f>
        <v>0</v>
      </c>
      <c r="AA34" s="1262"/>
      <c r="AB34" s="168" t="s">
        <v>224</v>
      </c>
      <c r="AC34" s="168"/>
      <c r="AD34" s="168"/>
      <c r="AE34" s="168"/>
      <c r="AF34" s="168"/>
      <c r="AG34" s="168"/>
      <c r="AH34" s="1263">
        <f>(S34+W34)*Z34</f>
        <v>0</v>
      </c>
      <c r="AI34" s="1264"/>
      <c r="AJ34" s="1264"/>
      <c r="AK34" s="1265"/>
      <c r="AL34" s="1228"/>
      <c r="AM34" s="1229"/>
      <c r="AN34" s="1232"/>
      <c r="AO34" s="1233"/>
      <c r="AP34" s="1242"/>
      <c r="AQ34" s="1243"/>
      <c r="AR34" s="1246"/>
      <c r="AS34" s="1247"/>
      <c r="AT34" s="1247"/>
      <c r="AU34" s="1250"/>
      <c r="AV34" s="1251"/>
      <c r="AW34" s="90"/>
      <c r="AX34" s="90"/>
    </row>
    <row r="35" spans="2:50" ht="13.5" customHeight="1">
      <c r="B35" s="1208"/>
      <c r="C35" s="1211"/>
      <c r="D35" s="1212"/>
      <c r="E35" s="1270" t="s">
        <v>222</v>
      </c>
      <c r="F35" s="1271"/>
      <c r="G35" s="1271"/>
      <c r="H35" s="1272"/>
      <c r="I35" s="631"/>
      <c r="J35" s="170"/>
      <c r="K35" s="170"/>
      <c r="L35" s="170"/>
      <c r="M35" s="170"/>
      <c r="N35" s="170"/>
      <c r="O35" s="170"/>
      <c r="P35" s="170"/>
      <c r="Q35" s="632"/>
      <c r="R35" s="172"/>
      <c r="S35" s="172"/>
      <c r="T35" s="170"/>
      <c r="U35" s="170"/>
      <c r="V35" s="170"/>
      <c r="W35" s="633"/>
      <c r="X35" s="634"/>
      <c r="Y35" s="634"/>
      <c r="Z35" s="1266">
        <f>SUM(Z34:Z34)</f>
        <v>0</v>
      </c>
      <c r="AA35" s="1266"/>
      <c r="AB35" s="635" t="s">
        <v>221</v>
      </c>
      <c r="AC35" s="635"/>
      <c r="AD35" s="170"/>
      <c r="AE35" s="170"/>
      <c r="AF35" s="170"/>
      <c r="AG35" s="170"/>
      <c r="AH35" s="1267">
        <f>SUM(AH33:AK34)</f>
        <v>1210</v>
      </c>
      <c r="AI35" s="1268"/>
      <c r="AJ35" s="1268"/>
      <c r="AK35" s="1269"/>
      <c r="AL35" s="1238"/>
      <c r="AM35" s="1239"/>
      <c r="AN35" s="1240"/>
      <c r="AO35" s="1241"/>
      <c r="AP35" s="1244"/>
      <c r="AQ35" s="1245"/>
      <c r="AR35" s="1248"/>
      <c r="AS35" s="1249"/>
      <c r="AT35" s="1249"/>
      <c r="AU35" s="1252"/>
      <c r="AV35" s="1253"/>
      <c r="AW35" s="90"/>
      <c r="AX35" s="90"/>
    </row>
    <row r="36" spans="2:50" ht="13.5" customHeight="1">
      <c r="B36" s="1208"/>
      <c r="C36" s="1211"/>
      <c r="D36" s="1212"/>
      <c r="E36" s="1274" t="s">
        <v>621</v>
      </c>
      <c r="F36" s="1216"/>
      <c r="G36" s="1216"/>
      <c r="H36" s="1217"/>
      <c r="I36" s="614" t="s">
        <v>232</v>
      </c>
      <c r="J36" s="173"/>
      <c r="K36" s="173"/>
      <c r="L36" s="173"/>
      <c r="M36" s="173"/>
      <c r="N36" s="173"/>
      <c r="O36" s="173"/>
      <c r="P36" s="173"/>
      <c r="Q36" s="615"/>
      <c r="R36" s="1224">
        <f>IF(AND('様式11-5'!Y$1="LPG",OR('様式11-5'!$AB$83&gt;2.5,'様式11-5'!$AC$83&gt;2.5)),料金単価!$C$18+料金単価!$C$19,IF('様式11-5'!Y$1="LPG",料金単価!$C$18,0))</f>
        <v>0</v>
      </c>
      <c r="S36" s="1224"/>
      <c r="T36" s="173" t="s">
        <v>231</v>
      </c>
      <c r="U36" s="173"/>
      <c r="V36" s="174"/>
      <c r="W36" s="174"/>
      <c r="X36" s="174"/>
      <c r="Y36" s="174"/>
      <c r="Z36" s="174"/>
      <c r="AA36" s="174"/>
      <c r="AB36" s="173">
        <v>1</v>
      </c>
      <c r="AC36" s="387" t="s">
        <v>229</v>
      </c>
      <c r="AD36" s="173"/>
      <c r="AE36" s="173"/>
      <c r="AF36" s="173"/>
      <c r="AG36" s="173"/>
      <c r="AH36" s="1223">
        <f>R36*AB36</f>
        <v>0</v>
      </c>
      <c r="AI36" s="1224"/>
      <c r="AJ36" s="1224"/>
      <c r="AK36" s="1225"/>
      <c r="AL36" s="1228" t="s">
        <v>621</v>
      </c>
      <c r="AM36" s="1229"/>
      <c r="AN36" s="1232">
        <v>6</v>
      </c>
      <c r="AO36" s="1233"/>
      <c r="AP36" s="1242" t="s">
        <v>642</v>
      </c>
      <c r="AQ36" s="1243"/>
      <c r="AR36" s="1246">
        <f>AN36*X38/1000</f>
        <v>0</v>
      </c>
      <c r="AS36" s="1247"/>
      <c r="AT36" s="1247"/>
      <c r="AU36" s="1250" t="s">
        <v>220</v>
      </c>
      <c r="AV36" s="1251"/>
      <c r="AW36" s="90"/>
      <c r="AX36" s="90"/>
    </row>
    <row r="37" spans="2:50" ht="13.5" customHeight="1">
      <c r="B37" s="1208"/>
      <c r="C37" s="1211"/>
      <c r="D37" s="1212"/>
      <c r="E37" s="1218"/>
      <c r="F37" s="1219"/>
      <c r="G37" s="1219"/>
      <c r="H37" s="1220"/>
      <c r="I37" s="638" t="s">
        <v>225</v>
      </c>
      <c r="J37" s="168"/>
      <c r="K37" s="168"/>
      <c r="L37" s="168"/>
      <c r="M37" s="168"/>
      <c r="N37" s="168"/>
      <c r="O37" s="168"/>
      <c r="P37" s="168"/>
      <c r="Q37" s="639"/>
      <c r="R37" s="1290">
        <f>料金単価!$D$18</f>
        <v>296</v>
      </c>
      <c r="S37" s="1291"/>
      <c r="T37" s="168" t="s">
        <v>226</v>
      </c>
      <c r="U37" s="168"/>
      <c r="V37" s="168"/>
      <c r="W37" s="168"/>
      <c r="X37" s="1292">
        <f>IF('様式11-5'!Y$1="LPG",J$24,0)</f>
        <v>0</v>
      </c>
      <c r="Y37" s="1293"/>
      <c r="Z37" s="168" t="s">
        <v>662</v>
      </c>
      <c r="AA37" s="168"/>
      <c r="AB37" s="168"/>
      <c r="AC37" s="169"/>
      <c r="AD37" s="168"/>
      <c r="AE37" s="168"/>
      <c r="AF37" s="168"/>
      <c r="AG37" s="168"/>
      <c r="AH37" s="1263">
        <f>R37*X37</f>
        <v>0</v>
      </c>
      <c r="AI37" s="1264"/>
      <c r="AJ37" s="1264"/>
      <c r="AK37" s="1265"/>
      <c r="AL37" s="1228"/>
      <c r="AM37" s="1229"/>
      <c r="AN37" s="1232"/>
      <c r="AO37" s="1233"/>
      <c r="AP37" s="1242"/>
      <c r="AQ37" s="1243"/>
      <c r="AR37" s="1246"/>
      <c r="AS37" s="1247"/>
      <c r="AT37" s="1247"/>
      <c r="AU37" s="1250"/>
      <c r="AV37" s="1251"/>
      <c r="AW37" s="90"/>
      <c r="AX37" s="90"/>
    </row>
    <row r="38" spans="2:50" ht="13.5" customHeight="1" thickBot="1">
      <c r="B38" s="1208"/>
      <c r="C38" s="1213"/>
      <c r="D38" s="1214"/>
      <c r="E38" s="1270" t="s">
        <v>222</v>
      </c>
      <c r="F38" s="1271"/>
      <c r="G38" s="1271"/>
      <c r="H38" s="1272"/>
      <c r="I38" s="631"/>
      <c r="J38" s="170"/>
      <c r="K38" s="170"/>
      <c r="L38" s="170"/>
      <c r="M38" s="170"/>
      <c r="N38" s="170"/>
      <c r="O38" s="170"/>
      <c r="P38" s="170"/>
      <c r="Q38" s="632"/>
      <c r="R38" s="172"/>
      <c r="S38" s="172"/>
      <c r="T38" s="170"/>
      <c r="U38" s="170"/>
      <c r="V38" s="170"/>
      <c r="W38" s="633"/>
      <c r="X38" s="1294">
        <f>SUM(X37:Y37)</f>
        <v>0</v>
      </c>
      <c r="Y38" s="1294"/>
      <c r="Z38" s="170" t="s">
        <v>221</v>
      </c>
      <c r="AA38" s="170"/>
      <c r="AB38" s="170"/>
      <c r="AC38" s="171"/>
      <c r="AD38" s="170"/>
      <c r="AE38" s="170"/>
      <c r="AF38" s="170"/>
      <c r="AG38" s="170"/>
      <c r="AH38" s="1267">
        <f>SUM(AH36:AK37)</f>
        <v>0</v>
      </c>
      <c r="AI38" s="1268"/>
      <c r="AJ38" s="1268"/>
      <c r="AK38" s="1269"/>
      <c r="AL38" s="1238"/>
      <c r="AM38" s="1239"/>
      <c r="AN38" s="1240"/>
      <c r="AO38" s="1241"/>
      <c r="AP38" s="1244"/>
      <c r="AQ38" s="1245"/>
      <c r="AR38" s="1248"/>
      <c r="AS38" s="1249"/>
      <c r="AT38" s="1249"/>
      <c r="AU38" s="1252"/>
      <c r="AV38" s="1253"/>
      <c r="AW38" s="90"/>
      <c r="AX38" s="90"/>
    </row>
    <row r="39" spans="2:50" ht="13.5" customHeight="1">
      <c r="B39" s="1234" t="s">
        <v>259</v>
      </c>
      <c r="C39" s="981"/>
      <c r="D39" s="981"/>
      <c r="E39" s="980" t="s">
        <v>173</v>
      </c>
      <c r="F39" s="981"/>
      <c r="G39" s="981"/>
      <c r="H39" s="982"/>
      <c r="I39" s="980" t="s">
        <v>258</v>
      </c>
      <c r="J39" s="981"/>
      <c r="K39" s="981"/>
      <c r="L39" s="981"/>
      <c r="M39" s="981"/>
      <c r="N39" s="981"/>
      <c r="O39" s="981"/>
      <c r="P39" s="981"/>
      <c r="Q39" s="982"/>
      <c r="R39" s="980" t="s">
        <v>257</v>
      </c>
      <c r="S39" s="981"/>
      <c r="T39" s="981"/>
      <c r="U39" s="981"/>
      <c r="V39" s="981"/>
      <c r="W39" s="981"/>
      <c r="X39" s="981"/>
      <c r="Y39" s="981"/>
      <c r="Z39" s="981"/>
      <c r="AA39" s="981"/>
      <c r="AB39" s="981"/>
      <c r="AC39" s="981"/>
      <c r="AD39" s="981"/>
      <c r="AE39" s="981"/>
      <c r="AF39" s="981"/>
      <c r="AG39" s="982"/>
      <c r="AH39" s="980" t="s">
        <v>256</v>
      </c>
      <c r="AI39" s="981"/>
      <c r="AJ39" s="981"/>
      <c r="AK39" s="1235"/>
      <c r="AL39" s="1236" t="s">
        <v>173</v>
      </c>
      <c r="AM39" s="1237"/>
      <c r="AN39" s="1010" t="s">
        <v>255</v>
      </c>
      <c r="AO39" s="1011"/>
      <c r="AP39" s="1011"/>
      <c r="AQ39" s="1206"/>
      <c r="AR39" s="1010" t="s">
        <v>254</v>
      </c>
      <c r="AS39" s="1011"/>
      <c r="AT39" s="1011"/>
      <c r="AU39" s="1011"/>
      <c r="AV39" s="1012"/>
      <c r="AW39" s="90"/>
      <c r="AX39" s="90"/>
    </row>
    <row r="40" spans="2:50" ht="13.5" customHeight="1">
      <c r="B40" s="1207" t="s">
        <v>283</v>
      </c>
      <c r="C40" s="1209" t="s">
        <v>253</v>
      </c>
      <c r="D40" s="1210"/>
      <c r="E40" s="1215" t="s">
        <v>252</v>
      </c>
      <c r="F40" s="1216"/>
      <c r="G40" s="1216"/>
      <c r="H40" s="1217"/>
      <c r="I40" s="614" t="s">
        <v>232</v>
      </c>
      <c r="J40" s="173"/>
      <c r="K40" s="173"/>
      <c r="L40" s="173"/>
      <c r="M40" s="173"/>
      <c r="N40" s="173"/>
      <c r="O40" s="173"/>
      <c r="P40" s="173"/>
      <c r="Q40" s="615"/>
      <c r="R40" s="1221">
        <f>IF($AJ$16+$AJ$18+$AJ$20+$AJ$22=0,0,1644.76)</f>
        <v>0</v>
      </c>
      <c r="S40" s="1221"/>
      <c r="T40" s="173" t="s">
        <v>250</v>
      </c>
      <c r="U40" s="173"/>
      <c r="V40" s="173"/>
      <c r="W40" s="1222">
        <f>$W$29</f>
        <v>0</v>
      </c>
      <c r="X40" s="1222"/>
      <c r="Y40" s="173" t="s">
        <v>680</v>
      </c>
      <c r="Z40" s="173"/>
      <c r="AA40" s="173">
        <v>1</v>
      </c>
      <c r="AB40" s="173" t="s">
        <v>248</v>
      </c>
      <c r="AC40" s="173"/>
      <c r="AD40" s="181">
        <v>0.85</v>
      </c>
      <c r="AE40" s="173" t="s">
        <v>247</v>
      </c>
      <c r="AF40" s="173"/>
      <c r="AG40" s="173"/>
      <c r="AH40" s="1223">
        <f>R40*W40*AA40*AD40</f>
        <v>0</v>
      </c>
      <c r="AI40" s="1224"/>
      <c r="AJ40" s="1224"/>
      <c r="AK40" s="1225"/>
      <c r="AL40" s="1226" t="s">
        <v>166</v>
      </c>
      <c r="AM40" s="1227"/>
      <c r="AN40" s="1230">
        <f>AN29</f>
        <v>0.43099999999999999</v>
      </c>
      <c r="AO40" s="1231"/>
      <c r="AP40" s="1255" t="s">
        <v>655</v>
      </c>
      <c r="AQ40" s="1256"/>
      <c r="AR40" s="1257">
        <f>AN40*AB43/1000</f>
        <v>0</v>
      </c>
      <c r="AS40" s="1258"/>
      <c r="AT40" s="1258"/>
      <c r="AU40" s="1255" t="s">
        <v>220</v>
      </c>
      <c r="AV40" s="1276"/>
      <c r="AW40" s="90"/>
      <c r="AX40" s="90"/>
    </row>
    <row r="41" spans="2:50" ht="13.5" customHeight="1">
      <c r="B41" s="1208"/>
      <c r="C41" s="1211"/>
      <c r="D41" s="1212"/>
      <c r="E41" s="1218"/>
      <c r="F41" s="1219"/>
      <c r="G41" s="1219"/>
      <c r="H41" s="1220"/>
      <c r="I41" s="1278" t="s">
        <v>225</v>
      </c>
      <c r="J41" s="1229"/>
      <c r="K41" s="1279"/>
      <c r="L41" s="1280" t="s">
        <v>246</v>
      </c>
      <c r="M41" s="1229"/>
      <c r="N41" s="1229"/>
      <c r="O41" s="1279"/>
      <c r="P41" s="1281" t="s">
        <v>245</v>
      </c>
      <c r="Q41" s="1282"/>
      <c r="R41" s="179" t="s">
        <v>610</v>
      </c>
      <c r="S41" s="178">
        <f>IF(P41="夏季",17.25,16.16)</f>
        <v>17.25</v>
      </c>
      <c r="T41" s="616" t="s">
        <v>611</v>
      </c>
      <c r="U41" s="617">
        <f>$U$30</f>
        <v>-5.0199999999999996</v>
      </c>
      <c r="V41" s="616" t="s">
        <v>611</v>
      </c>
      <c r="W41" s="618">
        <f>$W$30</f>
        <v>3.36</v>
      </c>
      <c r="X41" s="619" t="s">
        <v>625</v>
      </c>
      <c r="Y41" s="169" t="s">
        <v>239</v>
      </c>
      <c r="Z41" s="619"/>
      <c r="AA41" s="177"/>
      <c r="AB41" s="1283">
        <f>L$16+L$18+L$22+L$20</f>
        <v>0</v>
      </c>
      <c r="AC41" s="1283"/>
      <c r="AD41" s="169" t="s">
        <v>653</v>
      </c>
      <c r="AE41" s="169"/>
      <c r="AF41" s="169"/>
      <c r="AG41" s="620"/>
      <c r="AH41" s="1284">
        <f>(S41+U41+W41)*AB41</f>
        <v>0</v>
      </c>
      <c r="AI41" s="1285"/>
      <c r="AJ41" s="1285"/>
      <c r="AK41" s="1286"/>
      <c r="AL41" s="1228"/>
      <c r="AM41" s="1229"/>
      <c r="AN41" s="1232"/>
      <c r="AO41" s="1233"/>
      <c r="AP41" s="1242"/>
      <c r="AQ41" s="1243"/>
      <c r="AR41" s="1246"/>
      <c r="AS41" s="1247"/>
      <c r="AT41" s="1247"/>
      <c r="AU41" s="1242"/>
      <c r="AV41" s="1277"/>
      <c r="AW41" s="90"/>
      <c r="AX41" s="90"/>
    </row>
    <row r="42" spans="2:50" ht="13.5" customHeight="1">
      <c r="B42" s="1208"/>
      <c r="C42" s="1211"/>
      <c r="D42" s="1212"/>
      <c r="E42" s="1218"/>
      <c r="F42" s="1219"/>
      <c r="G42" s="1219"/>
      <c r="H42" s="1220"/>
      <c r="I42" s="621"/>
      <c r="J42" s="622"/>
      <c r="K42" s="622"/>
      <c r="L42" s="623"/>
      <c r="M42" s="623"/>
      <c r="N42" s="623"/>
      <c r="O42" s="623"/>
      <c r="P42" s="623"/>
      <c r="Q42" s="624"/>
      <c r="R42" s="176"/>
      <c r="S42" s="625" t="s">
        <v>238</v>
      </c>
      <c r="T42" s="643"/>
      <c r="U42" s="644" t="s">
        <v>237</v>
      </c>
      <c r="V42" s="643"/>
      <c r="W42" s="628" t="s">
        <v>236</v>
      </c>
      <c r="Y42" s="175"/>
      <c r="AA42" s="93"/>
      <c r="AB42" s="386"/>
      <c r="AC42" s="386"/>
      <c r="AD42" s="175"/>
      <c r="AE42" s="175"/>
      <c r="AF42" s="175"/>
      <c r="AG42" s="630"/>
      <c r="AH42" s="1287"/>
      <c r="AI42" s="1288"/>
      <c r="AJ42" s="1288"/>
      <c r="AK42" s="1289"/>
      <c r="AL42" s="1228"/>
      <c r="AM42" s="1229"/>
      <c r="AN42" s="1232"/>
      <c r="AO42" s="1233"/>
      <c r="AP42" s="1242"/>
      <c r="AQ42" s="1243"/>
      <c r="AR42" s="1246"/>
      <c r="AS42" s="1247"/>
      <c r="AT42" s="1247"/>
      <c r="AU42" s="1242"/>
      <c r="AV42" s="1277"/>
      <c r="AW42" s="90"/>
      <c r="AX42" s="90"/>
    </row>
    <row r="43" spans="2:50" ht="13.5" customHeight="1">
      <c r="B43" s="1208"/>
      <c r="C43" s="1213"/>
      <c r="D43" s="1214"/>
      <c r="E43" s="1270" t="s">
        <v>222</v>
      </c>
      <c r="F43" s="1271"/>
      <c r="G43" s="1271"/>
      <c r="H43" s="1272"/>
      <c r="I43" s="631"/>
      <c r="J43" s="170"/>
      <c r="K43" s="170"/>
      <c r="L43" s="170"/>
      <c r="M43" s="170"/>
      <c r="N43" s="170"/>
      <c r="O43" s="170"/>
      <c r="P43" s="170"/>
      <c r="Q43" s="632"/>
      <c r="R43" s="172"/>
      <c r="S43" s="172"/>
      <c r="T43" s="170"/>
      <c r="U43" s="170"/>
      <c r="V43" s="170"/>
      <c r="W43" s="633"/>
      <c r="X43" s="634"/>
      <c r="Y43" s="634"/>
      <c r="Z43" s="635"/>
      <c r="AA43" s="636"/>
      <c r="AB43" s="1273">
        <f>SUM(AB41:AC41)</f>
        <v>0</v>
      </c>
      <c r="AC43" s="1273"/>
      <c r="AD43" s="637" t="s">
        <v>235</v>
      </c>
      <c r="AE43" s="170"/>
      <c r="AF43" s="170"/>
      <c r="AG43" s="170"/>
      <c r="AH43" s="1267">
        <f>SUM(AH40:AK41)</f>
        <v>0</v>
      </c>
      <c r="AI43" s="1268"/>
      <c r="AJ43" s="1268"/>
      <c r="AK43" s="1269"/>
      <c r="AL43" s="1228"/>
      <c r="AM43" s="1229"/>
      <c r="AN43" s="1232"/>
      <c r="AO43" s="1233"/>
      <c r="AP43" s="1242"/>
      <c r="AQ43" s="1243"/>
      <c r="AR43" s="1246"/>
      <c r="AS43" s="1247"/>
      <c r="AT43" s="1247"/>
      <c r="AU43" s="1242"/>
      <c r="AV43" s="1277"/>
      <c r="AW43" s="90"/>
      <c r="AX43" s="90"/>
    </row>
    <row r="44" spans="2:50" ht="13.5" customHeight="1">
      <c r="B44" s="1208"/>
      <c r="C44" s="1209" t="s">
        <v>234</v>
      </c>
      <c r="D44" s="1210"/>
      <c r="E44" s="1274" t="s">
        <v>233</v>
      </c>
      <c r="F44" s="1216"/>
      <c r="G44" s="1216"/>
      <c r="H44" s="1217"/>
      <c r="I44" s="614" t="s">
        <v>232</v>
      </c>
      <c r="J44" s="173"/>
      <c r="K44" s="173"/>
      <c r="L44" s="173"/>
      <c r="M44" s="173"/>
      <c r="N44" s="173"/>
      <c r="O44" s="173"/>
      <c r="P44" s="173"/>
      <c r="Q44" s="615"/>
      <c r="R44" s="354" t="s">
        <v>681</v>
      </c>
      <c r="S44" s="1275">
        <f>IF('様式11-5'!Y$1="LPG",0,IF(L$24&lt;50,料金単価!$C$7,(IF(L$24&lt;100,料金単価!$C$8,IF($L$24&lt;250,料金単価!$C$9,IF($L$24&lt;500,料金単価!$C$10,IF($L$24&lt;800,料金単価!$C$11,料金単価!$C$12)))))))</f>
        <v>1210</v>
      </c>
      <c r="T44" s="1275"/>
      <c r="U44" s="173" t="s">
        <v>231</v>
      </c>
      <c r="V44" s="388"/>
      <c r="W44" s="174"/>
      <c r="X44" s="174"/>
      <c r="Y44" s="174"/>
      <c r="Z44" s="174"/>
      <c r="AA44" s="174"/>
      <c r="AB44" s="173">
        <v>1</v>
      </c>
      <c r="AC44" s="387" t="s">
        <v>229</v>
      </c>
      <c r="AD44" s="173"/>
      <c r="AE44" s="173"/>
      <c r="AF44" s="173"/>
      <c r="AG44" s="173"/>
      <c r="AH44" s="1223">
        <f>S44*AB44</f>
        <v>1210</v>
      </c>
      <c r="AI44" s="1224"/>
      <c r="AJ44" s="1224"/>
      <c r="AK44" s="1225"/>
      <c r="AL44" s="1254" t="s">
        <v>233</v>
      </c>
      <c r="AM44" s="1227"/>
      <c r="AN44" s="1230">
        <f>AN33</f>
        <v>2.29</v>
      </c>
      <c r="AO44" s="1231"/>
      <c r="AP44" s="1255" t="s">
        <v>223</v>
      </c>
      <c r="AQ44" s="1256"/>
      <c r="AR44" s="1257">
        <f>AN44*X46/1000</f>
        <v>0</v>
      </c>
      <c r="AS44" s="1258"/>
      <c r="AT44" s="1258"/>
      <c r="AU44" s="1259" t="s">
        <v>220</v>
      </c>
      <c r="AV44" s="1260"/>
      <c r="AW44" s="90"/>
      <c r="AX44" s="90"/>
    </row>
    <row r="45" spans="2:50" ht="13.5" customHeight="1">
      <c r="B45" s="1208"/>
      <c r="C45" s="1211"/>
      <c r="D45" s="1212"/>
      <c r="E45" s="1218"/>
      <c r="F45" s="1219"/>
      <c r="G45" s="1219"/>
      <c r="H45" s="1220"/>
      <c r="I45" s="638" t="s">
        <v>225</v>
      </c>
      <c r="J45" s="168"/>
      <c r="K45" s="168"/>
      <c r="L45" s="168"/>
      <c r="M45" s="168"/>
      <c r="N45" s="168"/>
      <c r="O45" s="168"/>
      <c r="P45" s="168" t="s">
        <v>228</v>
      </c>
      <c r="Q45" s="639"/>
      <c r="R45" s="179" t="s">
        <v>473</v>
      </c>
      <c r="S45" s="1261">
        <f>IF(P45="冬季",IF(L$24&lt;50,料金単価!$D$7,IF(L$24&lt;100,料金単価!$D$8,IF($L$24&lt;250,料金単価!$D$9,IF($L$24&lt;500,料金単価!$D$10,IF($L$24&lt;800,料金単価!$D$11,料金単価!$D$12))))),IF(L$24&lt;50,料金単価!$E$7,IF(L$24&lt;100,料金単価!$E$8,IF(L$24&lt;250,料金単価!$E$9,IF(L$24&lt;500,料金単価!$E$10,IF(L$24&lt;800,料金単価!$E$11,料金単価!$E$12))))))</f>
        <v>132.49</v>
      </c>
      <c r="T45" s="1261"/>
      <c r="U45" s="168" t="s">
        <v>226</v>
      </c>
      <c r="V45" s="640" t="s">
        <v>472</v>
      </c>
      <c r="W45" s="641">
        <f>W34</f>
        <v>-37.96</v>
      </c>
      <c r="X45" s="642" t="s">
        <v>618</v>
      </c>
      <c r="Y45" s="623" t="s">
        <v>647</v>
      </c>
      <c r="Z45" s="1262">
        <f>IF('様式11-5'!Y$1="LPG",0,L$24)</f>
        <v>0</v>
      </c>
      <c r="AA45" s="1262"/>
      <c r="AB45" s="168" t="s">
        <v>648</v>
      </c>
      <c r="AC45" s="168"/>
      <c r="AD45" s="168"/>
      <c r="AE45" s="168"/>
      <c r="AF45" s="168"/>
      <c r="AG45" s="168"/>
      <c r="AH45" s="1263">
        <f>(S45+W45)*Z45</f>
        <v>0</v>
      </c>
      <c r="AI45" s="1264"/>
      <c r="AJ45" s="1264"/>
      <c r="AK45" s="1265"/>
      <c r="AL45" s="1228"/>
      <c r="AM45" s="1229"/>
      <c r="AN45" s="1232"/>
      <c r="AO45" s="1233"/>
      <c r="AP45" s="1242"/>
      <c r="AQ45" s="1243"/>
      <c r="AR45" s="1246"/>
      <c r="AS45" s="1247"/>
      <c r="AT45" s="1247"/>
      <c r="AU45" s="1250"/>
      <c r="AV45" s="1251"/>
      <c r="AW45" s="90"/>
      <c r="AX45" s="90"/>
    </row>
    <row r="46" spans="2:50" ht="13.5" customHeight="1">
      <c r="B46" s="1208"/>
      <c r="C46" s="1211"/>
      <c r="D46" s="1212"/>
      <c r="E46" s="1270" t="s">
        <v>222</v>
      </c>
      <c r="F46" s="1271"/>
      <c r="G46" s="1271"/>
      <c r="H46" s="1272"/>
      <c r="I46" s="631"/>
      <c r="J46" s="170"/>
      <c r="K46" s="170"/>
      <c r="L46" s="170"/>
      <c r="M46" s="170"/>
      <c r="N46" s="170"/>
      <c r="O46" s="170"/>
      <c r="P46" s="170"/>
      <c r="Q46" s="632"/>
      <c r="R46" s="172"/>
      <c r="S46" s="172"/>
      <c r="T46" s="170"/>
      <c r="U46" s="170"/>
      <c r="V46" s="170"/>
      <c r="W46" s="633"/>
      <c r="X46" s="634"/>
      <c r="Y46" s="634"/>
      <c r="Z46" s="1266">
        <f>SUM(Z45:Z45)</f>
        <v>0</v>
      </c>
      <c r="AA46" s="1266"/>
      <c r="AB46" s="635" t="s">
        <v>221</v>
      </c>
      <c r="AC46" s="635"/>
      <c r="AD46" s="170"/>
      <c r="AE46" s="170"/>
      <c r="AF46" s="170"/>
      <c r="AG46" s="170"/>
      <c r="AH46" s="1267">
        <f>SUM(AH44:AK45)</f>
        <v>1210</v>
      </c>
      <c r="AI46" s="1268"/>
      <c r="AJ46" s="1268"/>
      <c r="AK46" s="1269"/>
      <c r="AL46" s="1238"/>
      <c r="AM46" s="1239"/>
      <c r="AN46" s="1240"/>
      <c r="AO46" s="1241"/>
      <c r="AP46" s="1244"/>
      <c r="AQ46" s="1245"/>
      <c r="AR46" s="1248"/>
      <c r="AS46" s="1249"/>
      <c r="AT46" s="1249"/>
      <c r="AU46" s="1252"/>
      <c r="AV46" s="1253"/>
      <c r="AW46" s="90"/>
      <c r="AX46" s="90"/>
    </row>
    <row r="47" spans="2:50" ht="13.5" customHeight="1">
      <c r="B47" s="1208"/>
      <c r="C47" s="1211"/>
      <c r="D47" s="1212"/>
      <c r="E47" s="1274" t="s">
        <v>649</v>
      </c>
      <c r="F47" s="1216"/>
      <c r="G47" s="1216"/>
      <c r="H47" s="1217"/>
      <c r="I47" s="614" t="s">
        <v>232</v>
      </c>
      <c r="J47" s="173"/>
      <c r="K47" s="173"/>
      <c r="L47" s="173"/>
      <c r="M47" s="173"/>
      <c r="N47" s="173"/>
      <c r="O47" s="173"/>
      <c r="P47" s="173"/>
      <c r="Q47" s="615"/>
      <c r="R47" s="1224">
        <f>$R$36</f>
        <v>0</v>
      </c>
      <c r="S47" s="1224"/>
      <c r="T47" s="173" t="s">
        <v>231</v>
      </c>
      <c r="U47" s="173"/>
      <c r="V47" s="174"/>
      <c r="W47" s="174"/>
      <c r="X47" s="174"/>
      <c r="Y47" s="174"/>
      <c r="Z47" s="174"/>
      <c r="AA47" s="174"/>
      <c r="AB47" s="173">
        <v>1</v>
      </c>
      <c r="AC47" s="387" t="s">
        <v>229</v>
      </c>
      <c r="AD47" s="173"/>
      <c r="AE47" s="173"/>
      <c r="AF47" s="173"/>
      <c r="AG47" s="173"/>
      <c r="AH47" s="1223">
        <f>R47*AB47</f>
        <v>0</v>
      </c>
      <c r="AI47" s="1224"/>
      <c r="AJ47" s="1224"/>
      <c r="AK47" s="1225"/>
      <c r="AL47" s="1228" t="s">
        <v>230</v>
      </c>
      <c r="AM47" s="1229"/>
      <c r="AN47" s="1232">
        <f>AN36</f>
        <v>6</v>
      </c>
      <c r="AO47" s="1233"/>
      <c r="AP47" s="1242" t="s">
        <v>223</v>
      </c>
      <c r="AQ47" s="1243"/>
      <c r="AR47" s="1246">
        <f>AN47*X49/1000</f>
        <v>0</v>
      </c>
      <c r="AS47" s="1247"/>
      <c r="AT47" s="1247"/>
      <c r="AU47" s="1250" t="s">
        <v>220</v>
      </c>
      <c r="AV47" s="1251"/>
      <c r="AW47" s="90"/>
      <c r="AX47" s="90"/>
    </row>
    <row r="48" spans="2:50" ht="13.5" customHeight="1">
      <c r="B48" s="1208"/>
      <c r="C48" s="1211"/>
      <c r="D48" s="1212"/>
      <c r="E48" s="1218"/>
      <c r="F48" s="1219"/>
      <c r="G48" s="1219"/>
      <c r="H48" s="1220"/>
      <c r="I48" s="638" t="s">
        <v>225</v>
      </c>
      <c r="J48" s="168"/>
      <c r="K48" s="168"/>
      <c r="L48" s="168"/>
      <c r="M48" s="168"/>
      <c r="N48" s="168"/>
      <c r="O48" s="168"/>
      <c r="P48" s="168"/>
      <c r="Q48" s="639"/>
      <c r="R48" s="1290">
        <f>$R$37</f>
        <v>296</v>
      </c>
      <c r="S48" s="1291"/>
      <c r="T48" s="168" t="s">
        <v>226</v>
      </c>
      <c r="U48" s="168"/>
      <c r="V48" s="168"/>
      <c r="W48" s="168"/>
      <c r="X48" s="1292">
        <f>IF('様式11-5'!Y$1="LPG",L$24,0)</f>
        <v>0</v>
      </c>
      <c r="Y48" s="1293"/>
      <c r="Z48" s="168" t="s">
        <v>224</v>
      </c>
      <c r="AA48" s="168"/>
      <c r="AB48" s="168"/>
      <c r="AC48" s="169"/>
      <c r="AD48" s="168"/>
      <c r="AE48" s="168"/>
      <c r="AF48" s="168"/>
      <c r="AG48" s="168"/>
      <c r="AH48" s="1263">
        <f>R48*X48</f>
        <v>0</v>
      </c>
      <c r="AI48" s="1264"/>
      <c r="AJ48" s="1264"/>
      <c r="AK48" s="1265"/>
      <c r="AL48" s="1228"/>
      <c r="AM48" s="1229"/>
      <c r="AN48" s="1232"/>
      <c r="AO48" s="1233"/>
      <c r="AP48" s="1242"/>
      <c r="AQ48" s="1243"/>
      <c r="AR48" s="1246"/>
      <c r="AS48" s="1247"/>
      <c r="AT48" s="1247"/>
      <c r="AU48" s="1250"/>
      <c r="AV48" s="1251"/>
      <c r="AW48" s="90"/>
      <c r="AX48" s="90"/>
    </row>
    <row r="49" spans="2:50" ht="13.5" customHeight="1" thickBot="1">
      <c r="B49" s="1208"/>
      <c r="C49" s="1213"/>
      <c r="D49" s="1214"/>
      <c r="E49" s="1270" t="s">
        <v>222</v>
      </c>
      <c r="F49" s="1271"/>
      <c r="G49" s="1271"/>
      <c r="H49" s="1272"/>
      <c r="I49" s="631"/>
      <c r="J49" s="170"/>
      <c r="K49" s="170"/>
      <c r="L49" s="170"/>
      <c r="M49" s="170"/>
      <c r="N49" s="170"/>
      <c r="O49" s="170"/>
      <c r="P49" s="170"/>
      <c r="Q49" s="632"/>
      <c r="R49" s="172"/>
      <c r="S49" s="172"/>
      <c r="T49" s="170"/>
      <c r="U49" s="170"/>
      <c r="V49" s="170"/>
      <c r="W49" s="633"/>
      <c r="X49" s="1294">
        <f>SUM(X48:Y48)</f>
        <v>0</v>
      </c>
      <c r="Y49" s="1294"/>
      <c r="Z49" s="170" t="s">
        <v>221</v>
      </c>
      <c r="AA49" s="170"/>
      <c r="AB49" s="170"/>
      <c r="AC49" s="171"/>
      <c r="AD49" s="170"/>
      <c r="AE49" s="170"/>
      <c r="AF49" s="170"/>
      <c r="AG49" s="170"/>
      <c r="AH49" s="1267">
        <f>SUM(AH47:AK48)</f>
        <v>0</v>
      </c>
      <c r="AI49" s="1268"/>
      <c r="AJ49" s="1268"/>
      <c r="AK49" s="1269"/>
      <c r="AL49" s="1238"/>
      <c r="AM49" s="1239"/>
      <c r="AN49" s="1240"/>
      <c r="AO49" s="1241"/>
      <c r="AP49" s="1244"/>
      <c r="AQ49" s="1245"/>
      <c r="AR49" s="1248"/>
      <c r="AS49" s="1249"/>
      <c r="AT49" s="1249"/>
      <c r="AU49" s="1252"/>
      <c r="AV49" s="1253"/>
      <c r="AW49" s="90"/>
      <c r="AX49" s="90"/>
    </row>
    <row r="50" spans="2:50" ht="13.5" customHeight="1">
      <c r="B50" s="1234" t="s">
        <v>259</v>
      </c>
      <c r="C50" s="981"/>
      <c r="D50" s="981"/>
      <c r="E50" s="980" t="s">
        <v>173</v>
      </c>
      <c r="F50" s="981"/>
      <c r="G50" s="981"/>
      <c r="H50" s="982"/>
      <c r="I50" s="980" t="s">
        <v>258</v>
      </c>
      <c r="J50" s="981"/>
      <c r="K50" s="981"/>
      <c r="L50" s="981"/>
      <c r="M50" s="981"/>
      <c r="N50" s="981"/>
      <c r="O50" s="981"/>
      <c r="P50" s="981"/>
      <c r="Q50" s="982"/>
      <c r="R50" s="980" t="s">
        <v>257</v>
      </c>
      <c r="S50" s="981"/>
      <c r="T50" s="981"/>
      <c r="U50" s="981"/>
      <c r="V50" s="981"/>
      <c r="W50" s="981"/>
      <c r="X50" s="981"/>
      <c r="Y50" s="981"/>
      <c r="Z50" s="981"/>
      <c r="AA50" s="981"/>
      <c r="AB50" s="981"/>
      <c r="AC50" s="981"/>
      <c r="AD50" s="981"/>
      <c r="AE50" s="981"/>
      <c r="AF50" s="981"/>
      <c r="AG50" s="982"/>
      <c r="AH50" s="980" t="s">
        <v>256</v>
      </c>
      <c r="AI50" s="981"/>
      <c r="AJ50" s="981"/>
      <c r="AK50" s="1235"/>
      <c r="AL50" s="1236" t="s">
        <v>173</v>
      </c>
      <c r="AM50" s="1237"/>
      <c r="AN50" s="1010" t="s">
        <v>255</v>
      </c>
      <c r="AO50" s="1011"/>
      <c r="AP50" s="1011"/>
      <c r="AQ50" s="1206"/>
      <c r="AR50" s="1010" t="s">
        <v>254</v>
      </c>
      <c r="AS50" s="1011"/>
      <c r="AT50" s="1011"/>
      <c r="AU50" s="1011"/>
      <c r="AV50" s="1012"/>
      <c r="AW50" s="90"/>
      <c r="AX50" s="90"/>
    </row>
    <row r="51" spans="2:50" ht="13.5" customHeight="1">
      <c r="B51" s="1207" t="s">
        <v>483</v>
      </c>
      <c r="C51" s="1209" t="s">
        <v>253</v>
      </c>
      <c r="D51" s="1210"/>
      <c r="E51" s="1215" t="s">
        <v>252</v>
      </c>
      <c r="F51" s="1216"/>
      <c r="G51" s="1216"/>
      <c r="H51" s="1217"/>
      <c r="I51" s="614" t="s">
        <v>232</v>
      </c>
      <c r="J51" s="173"/>
      <c r="K51" s="173"/>
      <c r="L51" s="173"/>
      <c r="M51" s="173"/>
      <c r="N51" s="173"/>
      <c r="O51" s="173"/>
      <c r="P51" s="173"/>
      <c r="Q51" s="615"/>
      <c r="R51" s="1221">
        <f>IF($AJ$16+$AJ$18+$AJ$20+$AJ$22=0,0,1644.76)</f>
        <v>0</v>
      </c>
      <c r="S51" s="1221"/>
      <c r="T51" s="173" t="s">
        <v>250</v>
      </c>
      <c r="U51" s="173"/>
      <c r="V51" s="173"/>
      <c r="W51" s="1222">
        <f>$W$29</f>
        <v>0</v>
      </c>
      <c r="X51" s="1222"/>
      <c r="Y51" s="173" t="s">
        <v>249</v>
      </c>
      <c r="Z51" s="173"/>
      <c r="AA51" s="173">
        <v>1</v>
      </c>
      <c r="AB51" s="173" t="s">
        <v>248</v>
      </c>
      <c r="AC51" s="173"/>
      <c r="AD51" s="181">
        <v>0.85</v>
      </c>
      <c r="AE51" s="173" t="s">
        <v>247</v>
      </c>
      <c r="AF51" s="173"/>
      <c r="AG51" s="173"/>
      <c r="AH51" s="1223">
        <f>R51*W51*AA51*AD51</f>
        <v>0</v>
      </c>
      <c r="AI51" s="1224"/>
      <c r="AJ51" s="1224"/>
      <c r="AK51" s="1225"/>
      <c r="AL51" s="1226" t="s">
        <v>166</v>
      </c>
      <c r="AM51" s="1227"/>
      <c r="AN51" s="1230">
        <f>AN40</f>
        <v>0.43099999999999999</v>
      </c>
      <c r="AO51" s="1231"/>
      <c r="AP51" s="1255" t="s">
        <v>251</v>
      </c>
      <c r="AQ51" s="1256"/>
      <c r="AR51" s="1257">
        <f>AN51*AB54/1000</f>
        <v>0</v>
      </c>
      <c r="AS51" s="1258"/>
      <c r="AT51" s="1258"/>
      <c r="AU51" s="1255" t="s">
        <v>220</v>
      </c>
      <c r="AV51" s="1276"/>
      <c r="AW51" s="90"/>
      <c r="AX51" s="90"/>
    </row>
    <row r="52" spans="2:50" ht="13.5" customHeight="1">
      <c r="B52" s="1208"/>
      <c r="C52" s="1211"/>
      <c r="D52" s="1212"/>
      <c r="E52" s="1218"/>
      <c r="F52" s="1219"/>
      <c r="G52" s="1219"/>
      <c r="H52" s="1220"/>
      <c r="I52" s="1278" t="s">
        <v>225</v>
      </c>
      <c r="J52" s="1229"/>
      <c r="K52" s="1279"/>
      <c r="L52" s="1280" t="s">
        <v>246</v>
      </c>
      <c r="M52" s="1229"/>
      <c r="N52" s="1229"/>
      <c r="O52" s="1279"/>
      <c r="P52" s="1281" t="s">
        <v>245</v>
      </c>
      <c r="Q52" s="1282"/>
      <c r="R52" s="179" t="s">
        <v>651</v>
      </c>
      <c r="S52" s="178">
        <f>IF(P52="夏季",17.25,16.16)</f>
        <v>17.25</v>
      </c>
      <c r="T52" s="616" t="s">
        <v>652</v>
      </c>
      <c r="U52" s="617">
        <f>$U$30</f>
        <v>-5.0199999999999996</v>
      </c>
      <c r="V52" s="616" t="s">
        <v>652</v>
      </c>
      <c r="W52" s="618">
        <f>$W$30</f>
        <v>3.36</v>
      </c>
      <c r="X52" s="619" t="s">
        <v>243</v>
      </c>
      <c r="Y52" s="169" t="s">
        <v>239</v>
      </c>
      <c r="Z52" s="619"/>
      <c r="AA52" s="177"/>
      <c r="AB52" s="1283">
        <f>N$16+N$18+N$22+N$20</f>
        <v>0</v>
      </c>
      <c r="AC52" s="1283"/>
      <c r="AD52" s="169" t="s">
        <v>613</v>
      </c>
      <c r="AE52" s="169"/>
      <c r="AF52" s="169"/>
      <c r="AG52" s="620"/>
      <c r="AH52" s="1284">
        <f>(S52+U52+W52)*AB52</f>
        <v>0</v>
      </c>
      <c r="AI52" s="1285"/>
      <c r="AJ52" s="1285"/>
      <c r="AK52" s="1286"/>
      <c r="AL52" s="1228"/>
      <c r="AM52" s="1229"/>
      <c r="AN52" s="1232"/>
      <c r="AO52" s="1233"/>
      <c r="AP52" s="1242"/>
      <c r="AQ52" s="1243"/>
      <c r="AR52" s="1246"/>
      <c r="AS52" s="1247"/>
      <c r="AT52" s="1247"/>
      <c r="AU52" s="1242"/>
      <c r="AV52" s="1277"/>
      <c r="AW52" s="90"/>
      <c r="AX52" s="90"/>
    </row>
    <row r="53" spans="2:50" ht="13.5" customHeight="1">
      <c r="B53" s="1208"/>
      <c r="C53" s="1211"/>
      <c r="D53" s="1212"/>
      <c r="E53" s="1218"/>
      <c r="F53" s="1219"/>
      <c r="G53" s="1219"/>
      <c r="H53" s="1220"/>
      <c r="I53" s="621"/>
      <c r="J53" s="622"/>
      <c r="K53" s="622"/>
      <c r="L53" s="623"/>
      <c r="M53" s="623"/>
      <c r="N53" s="623"/>
      <c r="O53" s="623"/>
      <c r="P53" s="623"/>
      <c r="Q53" s="624"/>
      <c r="R53" s="176"/>
      <c r="S53" s="625" t="s">
        <v>238</v>
      </c>
      <c r="T53" s="643"/>
      <c r="U53" s="644" t="s">
        <v>237</v>
      </c>
      <c r="V53" s="643"/>
      <c r="W53" s="628" t="s">
        <v>236</v>
      </c>
      <c r="Y53" s="175"/>
      <c r="AA53" s="93"/>
      <c r="AB53" s="386"/>
      <c r="AC53" s="386"/>
      <c r="AD53" s="175"/>
      <c r="AE53" s="175"/>
      <c r="AF53" s="175"/>
      <c r="AG53" s="630"/>
      <c r="AH53" s="1287"/>
      <c r="AI53" s="1288"/>
      <c r="AJ53" s="1288"/>
      <c r="AK53" s="1289"/>
      <c r="AL53" s="1228"/>
      <c r="AM53" s="1229"/>
      <c r="AN53" s="1232"/>
      <c r="AO53" s="1233"/>
      <c r="AP53" s="1242"/>
      <c r="AQ53" s="1243"/>
      <c r="AR53" s="1246"/>
      <c r="AS53" s="1247"/>
      <c r="AT53" s="1247"/>
      <c r="AU53" s="1242"/>
      <c r="AV53" s="1277"/>
      <c r="AW53" s="90"/>
      <c r="AX53" s="90"/>
    </row>
    <row r="54" spans="2:50" ht="13.5" customHeight="1">
      <c r="B54" s="1208"/>
      <c r="C54" s="1213"/>
      <c r="D54" s="1214"/>
      <c r="E54" s="1270" t="s">
        <v>222</v>
      </c>
      <c r="F54" s="1271"/>
      <c r="G54" s="1271"/>
      <c r="H54" s="1272"/>
      <c r="I54" s="631"/>
      <c r="J54" s="170"/>
      <c r="K54" s="170"/>
      <c r="L54" s="170"/>
      <c r="M54" s="170"/>
      <c r="N54" s="170"/>
      <c r="O54" s="170"/>
      <c r="P54" s="170"/>
      <c r="Q54" s="632"/>
      <c r="R54" s="172"/>
      <c r="S54" s="172"/>
      <c r="T54" s="170"/>
      <c r="U54" s="170"/>
      <c r="V54" s="170"/>
      <c r="W54" s="633"/>
      <c r="X54" s="634"/>
      <c r="Y54" s="634"/>
      <c r="Z54" s="635"/>
      <c r="AA54" s="636"/>
      <c r="AB54" s="1273">
        <f>SUM(AB52:AC52)</f>
        <v>0</v>
      </c>
      <c r="AC54" s="1273"/>
      <c r="AD54" s="637" t="s">
        <v>235</v>
      </c>
      <c r="AE54" s="170"/>
      <c r="AF54" s="170"/>
      <c r="AG54" s="170"/>
      <c r="AH54" s="1267">
        <f>SUM(AH51:AK52)</f>
        <v>0</v>
      </c>
      <c r="AI54" s="1268"/>
      <c r="AJ54" s="1268"/>
      <c r="AK54" s="1269"/>
      <c r="AL54" s="1228"/>
      <c r="AM54" s="1229"/>
      <c r="AN54" s="1232"/>
      <c r="AO54" s="1233"/>
      <c r="AP54" s="1242"/>
      <c r="AQ54" s="1243"/>
      <c r="AR54" s="1246"/>
      <c r="AS54" s="1247"/>
      <c r="AT54" s="1247"/>
      <c r="AU54" s="1242"/>
      <c r="AV54" s="1277"/>
      <c r="AW54" s="90"/>
      <c r="AX54" s="90"/>
    </row>
    <row r="55" spans="2:50" ht="13.5" customHeight="1">
      <c r="B55" s="1208"/>
      <c r="C55" s="1209" t="s">
        <v>234</v>
      </c>
      <c r="D55" s="1210"/>
      <c r="E55" s="1274" t="s">
        <v>233</v>
      </c>
      <c r="F55" s="1216"/>
      <c r="G55" s="1216"/>
      <c r="H55" s="1217"/>
      <c r="I55" s="614" t="s">
        <v>232</v>
      </c>
      <c r="J55" s="173"/>
      <c r="K55" s="173"/>
      <c r="L55" s="173"/>
      <c r="M55" s="173"/>
      <c r="N55" s="173"/>
      <c r="O55" s="173"/>
      <c r="P55" s="173"/>
      <c r="Q55" s="615"/>
      <c r="R55" s="354" t="s">
        <v>639</v>
      </c>
      <c r="S55" s="1275">
        <f>IF('様式11-5'!Y$1="LPG",0,IF(N$24&lt;50,料金単価!$C$7,(IF(N$24&lt;100,料金単価!$C$8,IF($N$24&lt;250,料金単価!$C$9,IF($N$24&lt;500,料金単価!$C$10,IF($N$24&lt;800,料金単価!$C$11,料金単価!$C$12)))))))</f>
        <v>1210</v>
      </c>
      <c r="T55" s="1275"/>
      <c r="U55" s="173" t="s">
        <v>231</v>
      </c>
      <c r="V55" s="388"/>
      <c r="W55" s="174"/>
      <c r="X55" s="174"/>
      <c r="Y55" s="174"/>
      <c r="Z55" s="174"/>
      <c r="AA55" s="174"/>
      <c r="AB55" s="173">
        <v>1</v>
      </c>
      <c r="AC55" s="387" t="s">
        <v>229</v>
      </c>
      <c r="AD55" s="173"/>
      <c r="AE55" s="173"/>
      <c r="AF55" s="173"/>
      <c r="AG55" s="173"/>
      <c r="AH55" s="1223">
        <f>S55*AB55</f>
        <v>1210</v>
      </c>
      <c r="AI55" s="1224"/>
      <c r="AJ55" s="1224"/>
      <c r="AK55" s="1225"/>
      <c r="AL55" s="1254" t="s">
        <v>233</v>
      </c>
      <c r="AM55" s="1227"/>
      <c r="AN55" s="1230">
        <f>AN44</f>
        <v>2.29</v>
      </c>
      <c r="AO55" s="1231"/>
      <c r="AP55" s="1255" t="s">
        <v>632</v>
      </c>
      <c r="AQ55" s="1256"/>
      <c r="AR55" s="1257">
        <f>AN55*X57/1000</f>
        <v>0</v>
      </c>
      <c r="AS55" s="1258"/>
      <c r="AT55" s="1258"/>
      <c r="AU55" s="1259" t="s">
        <v>220</v>
      </c>
      <c r="AV55" s="1260"/>
      <c r="AW55" s="90"/>
      <c r="AX55" s="90"/>
    </row>
    <row r="56" spans="2:50" ht="13.5" customHeight="1">
      <c r="B56" s="1208"/>
      <c r="C56" s="1211"/>
      <c r="D56" s="1212"/>
      <c r="E56" s="1218"/>
      <c r="F56" s="1219"/>
      <c r="G56" s="1219"/>
      <c r="H56" s="1220"/>
      <c r="I56" s="638" t="s">
        <v>225</v>
      </c>
      <c r="J56" s="168"/>
      <c r="K56" s="168"/>
      <c r="L56" s="168"/>
      <c r="M56" s="168"/>
      <c r="N56" s="168"/>
      <c r="O56" s="168"/>
      <c r="P56" s="168" t="s">
        <v>228</v>
      </c>
      <c r="Q56" s="639"/>
      <c r="R56" s="179" t="s">
        <v>473</v>
      </c>
      <c r="S56" s="1261">
        <f>IF(P56="冬季",IF(N$24&lt;50,料金単価!$D$7,IF(N$24&lt;100,料金単価!$D$8,IF($N$24&lt;250,料金単価!$D$9,IF($N$24&lt;500,料金単価!$D$10,IF($N$24&lt;800,料金単価!$D$11,料金単価!$D$12))))),IF(N$24&lt;50,料金単価!$E$7,IF(N$24&lt;100,料金単価!$E$8,IF(N$24&lt;250,料金単価!$E$9,IF(N$24&lt;500,料金単価!$E$10,IF(N$24&lt;800,料金単価!$E$11,料金単価!$E$12))))))</f>
        <v>132.49</v>
      </c>
      <c r="T56" s="1261"/>
      <c r="U56" s="168" t="s">
        <v>226</v>
      </c>
      <c r="V56" s="640" t="s">
        <v>472</v>
      </c>
      <c r="W56" s="641">
        <f>W45</f>
        <v>-37.96</v>
      </c>
      <c r="X56" s="642" t="s">
        <v>627</v>
      </c>
      <c r="Y56" s="623" t="s">
        <v>628</v>
      </c>
      <c r="Z56" s="1295">
        <f>IF('様式11-5'!Y$1="LPG",0,N$24)</f>
        <v>0</v>
      </c>
      <c r="AA56" s="1295"/>
      <c r="AB56" s="168" t="s">
        <v>629</v>
      </c>
      <c r="AC56" s="168"/>
      <c r="AD56" s="168"/>
      <c r="AE56" s="168"/>
      <c r="AF56" s="168"/>
      <c r="AG56" s="168"/>
      <c r="AH56" s="1263">
        <f>(S56+W56)*Z56</f>
        <v>0</v>
      </c>
      <c r="AI56" s="1264"/>
      <c r="AJ56" s="1264"/>
      <c r="AK56" s="1265"/>
      <c r="AL56" s="1228"/>
      <c r="AM56" s="1229"/>
      <c r="AN56" s="1232"/>
      <c r="AO56" s="1233"/>
      <c r="AP56" s="1242"/>
      <c r="AQ56" s="1243"/>
      <c r="AR56" s="1246"/>
      <c r="AS56" s="1247"/>
      <c r="AT56" s="1247"/>
      <c r="AU56" s="1250"/>
      <c r="AV56" s="1251"/>
      <c r="AW56" s="90"/>
      <c r="AX56" s="90"/>
    </row>
    <row r="57" spans="2:50" ht="13.5" customHeight="1">
      <c r="B57" s="1208"/>
      <c r="C57" s="1211"/>
      <c r="D57" s="1212"/>
      <c r="E57" s="1270" t="s">
        <v>222</v>
      </c>
      <c r="F57" s="1271"/>
      <c r="G57" s="1271"/>
      <c r="H57" s="1272"/>
      <c r="I57" s="631"/>
      <c r="J57" s="170"/>
      <c r="K57" s="170"/>
      <c r="L57" s="170"/>
      <c r="M57" s="170"/>
      <c r="N57" s="170"/>
      <c r="O57" s="170"/>
      <c r="P57" s="170"/>
      <c r="Q57" s="632"/>
      <c r="R57" s="172"/>
      <c r="S57" s="172"/>
      <c r="T57" s="170"/>
      <c r="U57" s="170"/>
      <c r="V57" s="170"/>
      <c r="W57" s="633"/>
      <c r="X57" s="634"/>
      <c r="Y57" s="634"/>
      <c r="Z57" s="1266">
        <f>SUM(Z56:Z56)</f>
        <v>0</v>
      </c>
      <c r="AA57" s="1266"/>
      <c r="AB57" s="635" t="s">
        <v>221</v>
      </c>
      <c r="AC57" s="635"/>
      <c r="AD57" s="170"/>
      <c r="AE57" s="170"/>
      <c r="AF57" s="170"/>
      <c r="AG57" s="170"/>
      <c r="AH57" s="1267">
        <f>SUM(AH55:AK56)</f>
        <v>1210</v>
      </c>
      <c r="AI57" s="1268"/>
      <c r="AJ57" s="1268"/>
      <c r="AK57" s="1269"/>
      <c r="AL57" s="1238"/>
      <c r="AM57" s="1239"/>
      <c r="AN57" s="1240"/>
      <c r="AO57" s="1241"/>
      <c r="AP57" s="1244"/>
      <c r="AQ57" s="1245"/>
      <c r="AR57" s="1248"/>
      <c r="AS57" s="1249"/>
      <c r="AT57" s="1249"/>
      <c r="AU57" s="1252"/>
      <c r="AV57" s="1253"/>
      <c r="AW57" s="90"/>
      <c r="AX57" s="90"/>
    </row>
    <row r="58" spans="2:50" ht="13.5" customHeight="1">
      <c r="B58" s="1208"/>
      <c r="C58" s="1211"/>
      <c r="D58" s="1212"/>
      <c r="E58" s="1274" t="s">
        <v>230</v>
      </c>
      <c r="F58" s="1216"/>
      <c r="G58" s="1216"/>
      <c r="H58" s="1217"/>
      <c r="I58" s="614" t="s">
        <v>232</v>
      </c>
      <c r="J58" s="173"/>
      <c r="K58" s="173"/>
      <c r="L58" s="173"/>
      <c r="M58" s="173"/>
      <c r="N58" s="173"/>
      <c r="O58" s="173"/>
      <c r="P58" s="173"/>
      <c r="Q58" s="615"/>
      <c r="R58" s="1224">
        <f>$R$36</f>
        <v>0</v>
      </c>
      <c r="S58" s="1224"/>
      <c r="T58" s="173" t="s">
        <v>231</v>
      </c>
      <c r="U58" s="173"/>
      <c r="V58" s="174"/>
      <c r="W58" s="174"/>
      <c r="X58" s="174"/>
      <c r="Y58" s="174"/>
      <c r="Z58" s="174"/>
      <c r="AA58" s="174"/>
      <c r="AB58" s="173">
        <v>1</v>
      </c>
      <c r="AC58" s="387" t="s">
        <v>229</v>
      </c>
      <c r="AD58" s="173"/>
      <c r="AE58" s="173"/>
      <c r="AF58" s="173"/>
      <c r="AG58" s="173"/>
      <c r="AH58" s="1223">
        <f>R58*AB58</f>
        <v>0</v>
      </c>
      <c r="AI58" s="1224"/>
      <c r="AJ58" s="1224"/>
      <c r="AK58" s="1225"/>
      <c r="AL58" s="1228" t="s">
        <v>631</v>
      </c>
      <c r="AM58" s="1229"/>
      <c r="AN58" s="1232">
        <f>AN47</f>
        <v>6</v>
      </c>
      <c r="AO58" s="1233"/>
      <c r="AP58" s="1242" t="s">
        <v>223</v>
      </c>
      <c r="AQ58" s="1243"/>
      <c r="AR58" s="1246">
        <f>AN58*X60/1000</f>
        <v>0</v>
      </c>
      <c r="AS58" s="1247"/>
      <c r="AT58" s="1247"/>
      <c r="AU58" s="1250" t="s">
        <v>220</v>
      </c>
      <c r="AV58" s="1251"/>
      <c r="AW58" s="90"/>
      <c r="AX58" s="90"/>
    </row>
    <row r="59" spans="2:50" ht="13.5" customHeight="1">
      <c r="B59" s="1208"/>
      <c r="C59" s="1211"/>
      <c r="D59" s="1212"/>
      <c r="E59" s="1218"/>
      <c r="F59" s="1219"/>
      <c r="G59" s="1219"/>
      <c r="H59" s="1220"/>
      <c r="I59" s="638" t="s">
        <v>225</v>
      </c>
      <c r="J59" s="168"/>
      <c r="K59" s="168"/>
      <c r="L59" s="168"/>
      <c r="M59" s="168"/>
      <c r="N59" s="168"/>
      <c r="O59" s="168"/>
      <c r="P59" s="168"/>
      <c r="Q59" s="639"/>
      <c r="R59" s="1290">
        <f>$R$37</f>
        <v>296</v>
      </c>
      <c r="S59" s="1291"/>
      <c r="T59" s="168" t="s">
        <v>226</v>
      </c>
      <c r="U59" s="168"/>
      <c r="V59" s="168"/>
      <c r="W59" s="168"/>
      <c r="X59" s="1292">
        <f>IF('様式11-5'!Y$1="LPG",N$24,0)</f>
        <v>0</v>
      </c>
      <c r="Y59" s="1293"/>
      <c r="Z59" s="168" t="s">
        <v>620</v>
      </c>
      <c r="AA59" s="168"/>
      <c r="AB59" s="168"/>
      <c r="AC59" s="169"/>
      <c r="AD59" s="168"/>
      <c r="AE59" s="168"/>
      <c r="AF59" s="168"/>
      <c r="AG59" s="168"/>
      <c r="AH59" s="1263">
        <f>R59*X59</f>
        <v>0</v>
      </c>
      <c r="AI59" s="1264"/>
      <c r="AJ59" s="1264"/>
      <c r="AK59" s="1265"/>
      <c r="AL59" s="1228"/>
      <c r="AM59" s="1229"/>
      <c r="AN59" s="1232"/>
      <c r="AO59" s="1233"/>
      <c r="AP59" s="1242"/>
      <c r="AQ59" s="1243"/>
      <c r="AR59" s="1246"/>
      <c r="AS59" s="1247"/>
      <c r="AT59" s="1247"/>
      <c r="AU59" s="1250"/>
      <c r="AV59" s="1251"/>
      <c r="AW59" s="90"/>
      <c r="AX59" s="90"/>
    </row>
    <row r="60" spans="2:50" ht="13.5" customHeight="1" thickBot="1">
      <c r="B60" s="1208"/>
      <c r="C60" s="1213"/>
      <c r="D60" s="1214"/>
      <c r="E60" s="1270" t="s">
        <v>222</v>
      </c>
      <c r="F60" s="1271"/>
      <c r="G60" s="1271"/>
      <c r="H60" s="1272"/>
      <c r="I60" s="631"/>
      <c r="J60" s="170"/>
      <c r="K60" s="170"/>
      <c r="L60" s="170"/>
      <c r="M60" s="170"/>
      <c r="N60" s="170"/>
      <c r="O60" s="170"/>
      <c r="P60" s="170"/>
      <c r="Q60" s="632"/>
      <c r="R60" s="172"/>
      <c r="S60" s="172"/>
      <c r="T60" s="170"/>
      <c r="U60" s="170"/>
      <c r="V60" s="170"/>
      <c r="W60" s="633"/>
      <c r="X60" s="1294">
        <f>SUM(X59:Y59)</f>
        <v>0</v>
      </c>
      <c r="Y60" s="1294"/>
      <c r="Z60" s="170" t="s">
        <v>221</v>
      </c>
      <c r="AA60" s="170"/>
      <c r="AB60" s="170"/>
      <c r="AC60" s="171"/>
      <c r="AD60" s="170"/>
      <c r="AE60" s="170"/>
      <c r="AF60" s="170"/>
      <c r="AG60" s="170"/>
      <c r="AH60" s="1267">
        <f>SUM(AH58:AK59)</f>
        <v>0</v>
      </c>
      <c r="AI60" s="1268"/>
      <c r="AJ60" s="1268"/>
      <c r="AK60" s="1269"/>
      <c r="AL60" s="1238"/>
      <c r="AM60" s="1239"/>
      <c r="AN60" s="1240"/>
      <c r="AO60" s="1241"/>
      <c r="AP60" s="1244"/>
      <c r="AQ60" s="1245"/>
      <c r="AR60" s="1248"/>
      <c r="AS60" s="1249"/>
      <c r="AT60" s="1249"/>
      <c r="AU60" s="1252"/>
      <c r="AV60" s="1253"/>
      <c r="AW60" s="90"/>
      <c r="AX60" s="90"/>
    </row>
    <row r="61" spans="2:50" ht="13.5" customHeight="1">
      <c r="B61" s="1234" t="s">
        <v>259</v>
      </c>
      <c r="C61" s="981"/>
      <c r="D61" s="981"/>
      <c r="E61" s="980" t="s">
        <v>173</v>
      </c>
      <c r="F61" s="981"/>
      <c r="G61" s="981"/>
      <c r="H61" s="982"/>
      <c r="I61" s="980" t="s">
        <v>258</v>
      </c>
      <c r="J61" s="981"/>
      <c r="K61" s="981"/>
      <c r="L61" s="981"/>
      <c r="M61" s="981"/>
      <c r="N61" s="981"/>
      <c r="O61" s="981"/>
      <c r="P61" s="981"/>
      <c r="Q61" s="982"/>
      <c r="R61" s="980" t="s">
        <v>257</v>
      </c>
      <c r="S61" s="981"/>
      <c r="T61" s="981"/>
      <c r="U61" s="981"/>
      <c r="V61" s="981"/>
      <c r="W61" s="981"/>
      <c r="X61" s="981"/>
      <c r="Y61" s="981"/>
      <c r="Z61" s="981"/>
      <c r="AA61" s="981"/>
      <c r="AB61" s="981"/>
      <c r="AC61" s="981"/>
      <c r="AD61" s="981"/>
      <c r="AE61" s="981"/>
      <c r="AF61" s="981"/>
      <c r="AG61" s="982"/>
      <c r="AH61" s="980" t="s">
        <v>256</v>
      </c>
      <c r="AI61" s="981"/>
      <c r="AJ61" s="981"/>
      <c r="AK61" s="1235"/>
      <c r="AL61" s="1236" t="s">
        <v>173</v>
      </c>
      <c r="AM61" s="1237"/>
      <c r="AN61" s="1010" t="s">
        <v>255</v>
      </c>
      <c r="AO61" s="1011"/>
      <c r="AP61" s="1011"/>
      <c r="AQ61" s="1206"/>
      <c r="AR61" s="1010" t="s">
        <v>254</v>
      </c>
      <c r="AS61" s="1011"/>
      <c r="AT61" s="1011"/>
      <c r="AU61" s="1011"/>
      <c r="AV61" s="1012"/>
      <c r="AW61" s="90"/>
      <c r="AX61" s="90"/>
    </row>
    <row r="62" spans="2:50" ht="13.5" customHeight="1">
      <c r="B62" s="1207" t="s">
        <v>484</v>
      </c>
      <c r="C62" s="1209" t="s">
        <v>253</v>
      </c>
      <c r="D62" s="1210"/>
      <c r="E62" s="1215" t="s">
        <v>252</v>
      </c>
      <c r="F62" s="1216"/>
      <c r="G62" s="1216"/>
      <c r="H62" s="1217"/>
      <c r="I62" s="614" t="s">
        <v>232</v>
      </c>
      <c r="J62" s="173"/>
      <c r="K62" s="173"/>
      <c r="L62" s="173"/>
      <c r="M62" s="173"/>
      <c r="N62" s="173"/>
      <c r="O62" s="173"/>
      <c r="P62" s="173"/>
      <c r="Q62" s="615"/>
      <c r="R62" s="1221">
        <f>IF($AJ$16+$AJ$18+$AJ$20+$AJ$22=0,0,1644.76)</f>
        <v>0</v>
      </c>
      <c r="S62" s="1221"/>
      <c r="T62" s="173" t="s">
        <v>250</v>
      </c>
      <c r="U62" s="173"/>
      <c r="V62" s="173"/>
      <c r="W62" s="1222">
        <f>$W$29</f>
        <v>0</v>
      </c>
      <c r="X62" s="1222"/>
      <c r="Y62" s="173" t="s">
        <v>633</v>
      </c>
      <c r="Z62" s="173"/>
      <c r="AA62" s="173">
        <v>1</v>
      </c>
      <c r="AB62" s="173" t="s">
        <v>248</v>
      </c>
      <c r="AC62" s="173"/>
      <c r="AD62" s="181">
        <v>0.85</v>
      </c>
      <c r="AE62" s="173" t="s">
        <v>247</v>
      </c>
      <c r="AF62" s="173"/>
      <c r="AG62" s="173"/>
      <c r="AH62" s="1223">
        <f>R62*W62*AA62*AD62</f>
        <v>0</v>
      </c>
      <c r="AI62" s="1224"/>
      <c r="AJ62" s="1224"/>
      <c r="AK62" s="1225"/>
      <c r="AL62" s="1226" t="s">
        <v>166</v>
      </c>
      <c r="AM62" s="1227"/>
      <c r="AN62" s="1230">
        <f>AN29</f>
        <v>0.43099999999999999</v>
      </c>
      <c r="AO62" s="1231"/>
      <c r="AP62" s="1255" t="s">
        <v>634</v>
      </c>
      <c r="AQ62" s="1256"/>
      <c r="AR62" s="1257">
        <f>AN62*AB65/1000</f>
        <v>0</v>
      </c>
      <c r="AS62" s="1258"/>
      <c r="AT62" s="1258"/>
      <c r="AU62" s="1255" t="s">
        <v>220</v>
      </c>
      <c r="AV62" s="1276"/>
      <c r="AW62" s="90"/>
      <c r="AX62" s="90"/>
    </row>
    <row r="63" spans="2:50" ht="13.5" customHeight="1">
      <c r="B63" s="1208"/>
      <c r="C63" s="1211"/>
      <c r="D63" s="1212"/>
      <c r="E63" s="1218"/>
      <c r="F63" s="1219"/>
      <c r="G63" s="1219"/>
      <c r="H63" s="1220"/>
      <c r="I63" s="1278" t="s">
        <v>225</v>
      </c>
      <c r="J63" s="1229"/>
      <c r="K63" s="1279"/>
      <c r="L63" s="1280" t="s">
        <v>246</v>
      </c>
      <c r="M63" s="1229"/>
      <c r="N63" s="1229"/>
      <c r="O63" s="1279"/>
      <c r="P63" s="1281" t="s">
        <v>245</v>
      </c>
      <c r="Q63" s="1282"/>
      <c r="R63" s="179" t="s">
        <v>635</v>
      </c>
      <c r="S63" s="178">
        <f>IF(P63="夏季",17.25,16.16)</f>
        <v>17.25</v>
      </c>
      <c r="T63" s="616" t="s">
        <v>637</v>
      </c>
      <c r="U63" s="617">
        <f>$U$30</f>
        <v>-5.0199999999999996</v>
      </c>
      <c r="V63" s="616" t="s">
        <v>240</v>
      </c>
      <c r="W63" s="618">
        <f>$W$30</f>
        <v>3.36</v>
      </c>
      <c r="X63" s="619" t="s">
        <v>243</v>
      </c>
      <c r="Y63" s="169" t="s">
        <v>239</v>
      </c>
      <c r="Z63" s="619"/>
      <c r="AA63" s="177"/>
      <c r="AB63" s="1283">
        <f>P$16+P$18+P$22+P$20</f>
        <v>0</v>
      </c>
      <c r="AC63" s="1283"/>
      <c r="AD63" s="169" t="s">
        <v>644</v>
      </c>
      <c r="AE63" s="169"/>
      <c r="AF63" s="169"/>
      <c r="AG63" s="620"/>
      <c r="AH63" s="1284">
        <f>(S63+U63+W63)*AB63</f>
        <v>0</v>
      </c>
      <c r="AI63" s="1285"/>
      <c r="AJ63" s="1285"/>
      <c r="AK63" s="1286"/>
      <c r="AL63" s="1228"/>
      <c r="AM63" s="1229"/>
      <c r="AN63" s="1232"/>
      <c r="AO63" s="1233"/>
      <c r="AP63" s="1242"/>
      <c r="AQ63" s="1243"/>
      <c r="AR63" s="1246"/>
      <c r="AS63" s="1247"/>
      <c r="AT63" s="1247"/>
      <c r="AU63" s="1242"/>
      <c r="AV63" s="1277"/>
      <c r="AW63" s="90"/>
      <c r="AX63" s="90"/>
    </row>
    <row r="64" spans="2:50" ht="13.5" customHeight="1">
      <c r="B64" s="1208"/>
      <c r="C64" s="1211"/>
      <c r="D64" s="1212"/>
      <c r="E64" s="1218"/>
      <c r="F64" s="1219"/>
      <c r="G64" s="1219"/>
      <c r="H64" s="1220"/>
      <c r="I64" s="621"/>
      <c r="J64" s="622"/>
      <c r="K64" s="622"/>
      <c r="L64" s="623"/>
      <c r="M64" s="623"/>
      <c r="N64" s="623"/>
      <c r="O64" s="623"/>
      <c r="P64" s="623"/>
      <c r="Q64" s="624"/>
      <c r="R64" s="176"/>
      <c r="S64" s="625" t="s">
        <v>238</v>
      </c>
      <c r="T64" s="643"/>
      <c r="U64" s="644" t="s">
        <v>237</v>
      </c>
      <c r="V64" s="643"/>
      <c r="W64" s="628" t="s">
        <v>236</v>
      </c>
      <c r="Y64" s="175"/>
      <c r="AA64" s="93"/>
      <c r="AB64" s="386"/>
      <c r="AC64" s="386"/>
      <c r="AD64" s="175"/>
      <c r="AE64" s="175"/>
      <c r="AF64" s="175"/>
      <c r="AG64" s="630"/>
      <c r="AH64" s="1287"/>
      <c r="AI64" s="1288"/>
      <c r="AJ64" s="1288"/>
      <c r="AK64" s="1289"/>
      <c r="AL64" s="1228"/>
      <c r="AM64" s="1229"/>
      <c r="AN64" s="1232"/>
      <c r="AO64" s="1233"/>
      <c r="AP64" s="1242"/>
      <c r="AQ64" s="1243"/>
      <c r="AR64" s="1246"/>
      <c r="AS64" s="1247"/>
      <c r="AT64" s="1247"/>
      <c r="AU64" s="1242"/>
      <c r="AV64" s="1277"/>
      <c r="AW64" s="90"/>
      <c r="AX64" s="90"/>
    </row>
    <row r="65" spans="2:50" ht="13.5" customHeight="1">
      <c r="B65" s="1208"/>
      <c r="C65" s="1213"/>
      <c r="D65" s="1214"/>
      <c r="E65" s="1270" t="s">
        <v>222</v>
      </c>
      <c r="F65" s="1271"/>
      <c r="G65" s="1271"/>
      <c r="H65" s="1272"/>
      <c r="I65" s="631"/>
      <c r="J65" s="170"/>
      <c r="K65" s="170"/>
      <c r="L65" s="170"/>
      <c r="M65" s="170"/>
      <c r="N65" s="170"/>
      <c r="O65" s="170"/>
      <c r="P65" s="170"/>
      <c r="Q65" s="632"/>
      <c r="R65" s="172"/>
      <c r="S65" s="172"/>
      <c r="T65" s="170"/>
      <c r="U65" s="170"/>
      <c r="V65" s="170"/>
      <c r="W65" s="633"/>
      <c r="X65" s="634"/>
      <c r="Y65" s="634"/>
      <c r="Z65" s="635"/>
      <c r="AA65" s="636"/>
      <c r="AB65" s="1273">
        <f>SUM(AB63:AC63)</f>
        <v>0</v>
      </c>
      <c r="AC65" s="1273"/>
      <c r="AD65" s="637" t="s">
        <v>235</v>
      </c>
      <c r="AE65" s="170"/>
      <c r="AF65" s="170"/>
      <c r="AG65" s="170"/>
      <c r="AH65" s="1267">
        <f>SUM(AH62:AK63)</f>
        <v>0</v>
      </c>
      <c r="AI65" s="1268"/>
      <c r="AJ65" s="1268"/>
      <c r="AK65" s="1269"/>
      <c r="AL65" s="1238"/>
      <c r="AM65" s="1239"/>
      <c r="AN65" s="1240"/>
      <c r="AO65" s="1241"/>
      <c r="AP65" s="1244"/>
      <c r="AQ65" s="1245"/>
      <c r="AR65" s="1248"/>
      <c r="AS65" s="1249"/>
      <c r="AT65" s="1249"/>
      <c r="AU65" s="1244"/>
      <c r="AV65" s="1296"/>
      <c r="AW65" s="90"/>
      <c r="AX65" s="90"/>
    </row>
    <row r="66" spans="2:50" ht="13.5" customHeight="1">
      <c r="B66" s="1208"/>
      <c r="C66" s="1209" t="s">
        <v>234</v>
      </c>
      <c r="D66" s="1210"/>
      <c r="E66" s="1274" t="s">
        <v>233</v>
      </c>
      <c r="F66" s="1216"/>
      <c r="G66" s="1216"/>
      <c r="H66" s="1217"/>
      <c r="I66" s="614" t="s">
        <v>232</v>
      </c>
      <c r="J66" s="173"/>
      <c r="K66" s="173"/>
      <c r="L66" s="173"/>
      <c r="M66" s="173"/>
      <c r="N66" s="173"/>
      <c r="O66" s="173"/>
      <c r="P66" s="173"/>
      <c r="Q66" s="615"/>
      <c r="R66" s="354" t="s">
        <v>473</v>
      </c>
      <c r="S66" s="1275">
        <f>IF('様式11-5'!Y$1="LPG",0,IF(P$24&lt;50,料金単価!$C$7,(IF(P$24&lt;100,料金単価!$C$8,IF($P$24&lt;250,料金単価!$C$9,IF($P$24&lt;500,料金単価!$C$10,IF($P$24&lt;800,料金単価!$C$11,料金単価!$C$12)))))))</f>
        <v>1210</v>
      </c>
      <c r="T66" s="1275"/>
      <c r="U66" s="173" t="s">
        <v>231</v>
      </c>
      <c r="V66" s="388"/>
      <c r="W66" s="174"/>
      <c r="X66" s="174"/>
      <c r="Y66" s="174"/>
      <c r="Z66" s="174"/>
      <c r="AA66" s="174"/>
      <c r="AB66" s="173">
        <v>1</v>
      </c>
      <c r="AC66" s="387" t="s">
        <v>229</v>
      </c>
      <c r="AD66" s="173"/>
      <c r="AE66" s="173"/>
      <c r="AF66" s="173"/>
      <c r="AG66" s="173"/>
      <c r="AH66" s="1223">
        <f>S66*AB66</f>
        <v>1210</v>
      </c>
      <c r="AI66" s="1224"/>
      <c r="AJ66" s="1224"/>
      <c r="AK66" s="1225"/>
      <c r="AL66" s="1297" t="s">
        <v>233</v>
      </c>
      <c r="AM66" s="1229"/>
      <c r="AN66" s="1232">
        <f>AN33</f>
        <v>2.29</v>
      </c>
      <c r="AO66" s="1233"/>
      <c r="AP66" s="1242" t="s">
        <v>642</v>
      </c>
      <c r="AQ66" s="1243"/>
      <c r="AR66" s="1246">
        <f>AN66*X68/1000</f>
        <v>0</v>
      </c>
      <c r="AS66" s="1247"/>
      <c r="AT66" s="1247"/>
      <c r="AU66" s="1250" t="s">
        <v>220</v>
      </c>
      <c r="AV66" s="1251"/>
      <c r="AW66" s="90"/>
      <c r="AX66" s="90"/>
    </row>
    <row r="67" spans="2:50" ht="13.5" customHeight="1">
      <c r="B67" s="1208"/>
      <c r="C67" s="1211"/>
      <c r="D67" s="1212"/>
      <c r="E67" s="1218"/>
      <c r="F67" s="1219"/>
      <c r="G67" s="1219"/>
      <c r="H67" s="1220"/>
      <c r="I67" s="638" t="s">
        <v>225</v>
      </c>
      <c r="J67" s="168"/>
      <c r="K67" s="168"/>
      <c r="L67" s="168"/>
      <c r="M67" s="168"/>
      <c r="N67" s="168"/>
      <c r="O67" s="168"/>
      <c r="P67" s="168" t="s">
        <v>228</v>
      </c>
      <c r="Q67" s="639"/>
      <c r="R67" s="179" t="s">
        <v>639</v>
      </c>
      <c r="S67" s="1261">
        <f>IF(P67="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67" s="1261"/>
      <c r="U67" s="168" t="s">
        <v>226</v>
      </c>
      <c r="V67" s="640" t="s">
        <v>472</v>
      </c>
      <c r="W67" s="641">
        <f>W56</f>
        <v>-37.96</v>
      </c>
      <c r="X67" s="642" t="s">
        <v>627</v>
      </c>
      <c r="Y67" s="623" t="s">
        <v>628</v>
      </c>
      <c r="Z67" s="1262">
        <f>IF('様式11-5'!Y$1="LPG",0,P$24)</f>
        <v>0</v>
      </c>
      <c r="AA67" s="1262"/>
      <c r="AB67" s="168" t="s">
        <v>629</v>
      </c>
      <c r="AC67" s="168"/>
      <c r="AD67" s="168"/>
      <c r="AE67" s="168"/>
      <c r="AF67" s="168"/>
      <c r="AG67" s="168"/>
      <c r="AH67" s="1263">
        <f>(S67+W67)*Z67</f>
        <v>0</v>
      </c>
      <c r="AI67" s="1264"/>
      <c r="AJ67" s="1264"/>
      <c r="AK67" s="1265"/>
      <c r="AL67" s="1228"/>
      <c r="AM67" s="1229"/>
      <c r="AN67" s="1232"/>
      <c r="AO67" s="1233"/>
      <c r="AP67" s="1242"/>
      <c r="AQ67" s="1243"/>
      <c r="AR67" s="1246"/>
      <c r="AS67" s="1247"/>
      <c r="AT67" s="1247"/>
      <c r="AU67" s="1250"/>
      <c r="AV67" s="1251"/>
      <c r="AW67" s="90"/>
      <c r="AX67" s="90"/>
    </row>
    <row r="68" spans="2:50" ht="13.5" customHeight="1">
      <c r="B68" s="1208"/>
      <c r="C68" s="1211"/>
      <c r="D68" s="1212"/>
      <c r="E68" s="1270" t="s">
        <v>222</v>
      </c>
      <c r="F68" s="1271"/>
      <c r="G68" s="1271"/>
      <c r="H68" s="1272"/>
      <c r="I68" s="631"/>
      <c r="J68" s="170"/>
      <c r="K68" s="170"/>
      <c r="L68" s="170"/>
      <c r="M68" s="170"/>
      <c r="N68" s="170"/>
      <c r="O68" s="170"/>
      <c r="P68" s="170"/>
      <c r="Q68" s="632"/>
      <c r="R68" s="172"/>
      <c r="S68" s="172"/>
      <c r="T68" s="170"/>
      <c r="U68" s="170"/>
      <c r="V68" s="170"/>
      <c r="W68" s="633"/>
      <c r="X68" s="634"/>
      <c r="Y68" s="634"/>
      <c r="Z68" s="1266">
        <f>SUM(Z67:Z67)</f>
        <v>0</v>
      </c>
      <c r="AA68" s="1266"/>
      <c r="AB68" s="635" t="s">
        <v>221</v>
      </c>
      <c r="AC68" s="635"/>
      <c r="AD68" s="170"/>
      <c r="AE68" s="170"/>
      <c r="AF68" s="170"/>
      <c r="AG68" s="170"/>
      <c r="AH68" s="1267">
        <f>SUM(AH66:AK67)</f>
        <v>1210</v>
      </c>
      <c r="AI68" s="1268"/>
      <c r="AJ68" s="1268"/>
      <c r="AK68" s="1269"/>
      <c r="AL68" s="1238"/>
      <c r="AM68" s="1239"/>
      <c r="AN68" s="1240"/>
      <c r="AO68" s="1241"/>
      <c r="AP68" s="1244"/>
      <c r="AQ68" s="1245"/>
      <c r="AR68" s="1248"/>
      <c r="AS68" s="1249"/>
      <c r="AT68" s="1249"/>
      <c r="AU68" s="1252"/>
      <c r="AV68" s="1253"/>
      <c r="AW68" s="90"/>
      <c r="AX68" s="90"/>
    </row>
    <row r="69" spans="2:50" ht="13.5" customHeight="1">
      <c r="B69" s="1208"/>
      <c r="C69" s="1211"/>
      <c r="D69" s="1212"/>
      <c r="E69" s="1274" t="s">
        <v>630</v>
      </c>
      <c r="F69" s="1216"/>
      <c r="G69" s="1216"/>
      <c r="H69" s="1217"/>
      <c r="I69" s="614" t="s">
        <v>232</v>
      </c>
      <c r="J69" s="173"/>
      <c r="K69" s="173"/>
      <c r="L69" s="173"/>
      <c r="M69" s="173"/>
      <c r="N69" s="173"/>
      <c r="O69" s="173"/>
      <c r="P69" s="173"/>
      <c r="Q69" s="615"/>
      <c r="R69" s="1224">
        <f>$R$36</f>
        <v>0</v>
      </c>
      <c r="S69" s="1224"/>
      <c r="T69" s="173" t="s">
        <v>231</v>
      </c>
      <c r="U69" s="173"/>
      <c r="V69" s="174"/>
      <c r="W69" s="174"/>
      <c r="X69" s="174"/>
      <c r="Y69" s="174"/>
      <c r="Z69" s="174"/>
      <c r="AA69" s="174"/>
      <c r="AB69" s="173">
        <v>1</v>
      </c>
      <c r="AC69" s="387" t="s">
        <v>229</v>
      </c>
      <c r="AD69" s="173"/>
      <c r="AE69" s="173"/>
      <c r="AF69" s="173"/>
      <c r="AG69" s="173"/>
      <c r="AH69" s="1223">
        <f>R69*AB69</f>
        <v>0</v>
      </c>
      <c r="AI69" s="1224"/>
      <c r="AJ69" s="1224"/>
      <c r="AK69" s="1225"/>
      <c r="AL69" s="1228" t="s">
        <v>621</v>
      </c>
      <c r="AM69" s="1229"/>
      <c r="AN69" s="1232">
        <f>AN36</f>
        <v>6</v>
      </c>
      <c r="AO69" s="1233"/>
      <c r="AP69" s="1242" t="s">
        <v>622</v>
      </c>
      <c r="AQ69" s="1243"/>
      <c r="AR69" s="1246">
        <f>AN69*X71/1000</f>
        <v>0</v>
      </c>
      <c r="AS69" s="1247"/>
      <c r="AT69" s="1247"/>
      <c r="AU69" s="1250" t="s">
        <v>220</v>
      </c>
      <c r="AV69" s="1251"/>
      <c r="AW69" s="90"/>
      <c r="AX69" s="90"/>
    </row>
    <row r="70" spans="2:50" ht="13.5" customHeight="1">
      <c r="B70" s="1208"/>
      <c r="C70" s="1211"/>
      <c r="D70" s="1212"/>
      <c r="E70" s="1218"/>
      <c r="F70" s="1219"/>
      <c r="G70" s="1219"/>
      <c r="H70" s="1220"/>
      <c r="I70" s="638" t="s">
        <v>225</v>
      </c>
      <c r="J70" s="168"/>
      <c r="K70" s="168"/>
      <c r="L70" s="168"/>
      <c r="M70" s="168"/>
      <c r="N70" s="168"/>
      <c r="O70" s="168"/>
      <c r="P70" s="168"/>
      <c r="Q70" s="639"/>
      <c r="R70" s="1290">
        <f>$R$37</f>
        <v>296</v>
      </c>
      <c r="S70" s="1291"/>
      <c r="T70" s="168" t="s">
        <v>226</v>
      </c>
      <c r="U70" s="168"/>
      <c r="V70" s="168"/>
      <c r="W70" s="168"/>
      <c r="X70" s="1292">
        <f>IF('様式11-5'!Y$1="LPG",P$24,0)</f>
        <v>0</v>
      </c>
      <c r="Y70" s="1293"/>
      <c r="Z70" s="168" t="s">
        <v>662</v>
      </c>
      <c r="AA70" s="168"/>
      <c r="AB70" s="168"/>
      <c r="AC70" s="169"/>
      <c r="AD70" s="168"/>
      <c r="AE70" s="168"/>
      <c r="AF70" s="168"/>
      <c r="AG70" s="168"/>
      <c r="AH70" s="1263">
        <f>R70*X70</f>
        <v>0</v>
      </c>
      <c r="AI70" s="1264"/>
      <c r="AJ70" s="1264"/>
      <c r="AK70" s="1265"/>
      <c r="AL70" s="1228"/>
      <c r="AM70" s="1229"/>
      <c r="AN70" s="1232"/>
      <c r="AO70" s="1233"/>
      <c r="AP70" s="1242"/>
      <c r="AQ70" s="1243"/>
      <c r="AR70" s="1246"/>
      <c r="AS70" s="1247"/>
      <c r="AT70" s="1247"/>
      <c r="AU70" s="1250"/>
      <c r="AV70" s="1251"/>
      <c r="AW70" s="90"/>
      <c r="AX70" s="90"/>
    </row>
    <row r="71" spans="2:50" ht="13.5" customHeight="1" thickBot="1">
      <c r="B71" s="1208"/>
      <c r="C71" s="1213"/>
      <c r="D71" s="1214"/>
      <c r="E71" s="1270" t="s">
        <v>222</v>
      </c>
      <c r="F71" s="1271"/>
      <c r="G71" s="1271"/>
      <c r="H71" s="1272"/>
      <c r="I71" s="631"/>
      <c r="J71" s="170"/>
      <c r="K71" s="170"/>
      <c r="L71" s="170"/>
      <c r="M71" s="170"/>
      <c r="N71" s="170"/>
      <c r="O71" s="170"/>
      <c r="P71" s="170"/>
      <c r="Q71" s="632"/>
      <c r="R71" s="172"/>
      <c r="S71" s="172"/>
      <c r="T71" s="170"/>
      <c r="U71" s="170"/>
      <c r="V71" s="170"/>
      <c r="W71" s="633"/>
      <c r="X71" s="1294">
        <f>SUM(X70:Y70)</f>
        <v>0</v>
      </c>
      <c r="Y71" s="1294"/>
      <c r="Z71" s="170" t="s">
        <v>221</v>
      </c>
      <c r="AA71" s="170"/>
      <c r="AB71" s="170"/>
      <c r="AC71" s="171"/>
      <c r="AD71" s="170"/>
      <c r="AE71" s="170"/>
      <c r="AF71" s="170"/>
      <c r="AG71" s="170"/>
      <c r="AH71" s="1267">
        <f>SUM(AH69:AK70)</f>
        <v>0</v>
      </c>
      <c r="AI71" s="1268"/>
      <c r="AJ71" s="1268"/>
      <c r="AK71" s="1269"/>
      <c r="AL71" s="1238"/>
      <c r="AM71" s="1239"/>
      <c r="AN71" s="1240"/>
      <c r="AO71" s="1241"/>
      <c r="AP71" s="1244"/>
      <c r="AQ71" s="1245"/>
      <c r="AR71" s="1248"/>
      <c r="AS71" s="1249"/>
      <c r="AT71" s="1249"/>
      <c r="AU71" s="1252"/>
      <c r="AV71" s="1253"/>
      <c r="AW71" s="90"/>
      <c r="AX71" s="90"/>
    </row>
    <row r="72" spans="2:50" ht="13.5" customHeight="1">
      <c r="B72" s="1234" t="s">
        <v>259</v>
      </c>
      <c r="C72" s="981"/>
      <c r="D72" s="981"/>
      <c r="E72" s="980" t="s">
        <v>173</v>
      </c>
      <c r="F72" s="981"/>
      <c r="G72" s="981"/>
      <c r="H72" s="982"/>
      <c r="I72" s="980" t="s">
        <v>258</v>
      </c>
      <c r="J72" s="981"/>
      <c r="K72" s="981"/>
      <c r="L72" s="981"/>
      <c r="M72" s="981"/>
      <c r="N72" s="981"/>
      <c r="O72" s="981"/>
      <c r="P72" s="981"/>
      <c r="Q72" s="982"/>
      <c r="R72" s="980" t="s">
        <v>257</v>
      </c>
      <c r="S72" s="981"/>
      <c r="T72" s="981"/>
      <c r="U72" s="981"/>
      <c r="V72" s="981"/>
      <c r="W72" s="981"/>
      <c r="X72" s="981"/>
      <c r="Y72" s="981"/>
      <c r="Z72" s="981"/>
      <c r="AA72" s="981"/>
      <c r="AB72" s="981"/>
      <c r="AC72" s="981"/>
      <c r="AD72" s="981"/>
      <c r="AE72" s="981"/>
      <c r="AF72" s="981"/>
      <c r="AG72" s="982"/>
      <c r="AH72" s="980" t="s">
        <v>256</v>
      </c>
      <c r="AI72" s="981"/>
      <c r="AJ72" s="981"/>
      <c r="AK72" s="1235"/>
      <c r="AL72" s="1236" t="s">
        <v>173</v>
      </c>
      <c r="AM72" s="1237"/>
      <c r="AN72" s="1010" t="s">
        <v>255</v>
      </c>
      <c r="AO72" s="1011"/>
      <c r="AP72" s="1011"/>
      <c r="AQ72" s="1206"/>
      <c r="AR72" s="1010" t="s">
        <v>254</v>
      </c>
      <c r="AS72" s="1011"/>
      <c r="AT72" s="1011"/>
      <c r="AU72" s="1011"/>
      <c r="AV72" s="1012"/>
      <c r="AW72" s="90"/>
      <c r="AX72" s="90"/>
    </row>
    <row r="73" spans="2:50" ht="13.5" customHeight="1">
      <c r="B73" s="1207" t="s">
        <v>485</v>
      </c>
      <c r="C73" s="1209" t="s">
        <v>253</v>
      </c>
      <c r="D73" s="1210"/>
      <c r="E73" s="1215" t="s">
        <v>252</v>
      </c>
      <c r="F73" s="1216"/>
      <c r="G73" s="1216"/>
      <c r="H73" s="1217"/>
      <c r="I73" s="614" t="s">
        <v>232</v>
      </c>
      <c r="J73" s="173"/>
      <c r="K73" s="173"/>
      <c r="L73" s="173"/>
      <c r="M73" s="173"/>
      <c r="N73" s="173"/>
      <c r="O73" s="173"/>
      <c r="P73" s="173"/>
      <c r="Q73" s="615"/>
      <c r="R73" s="1221">
        <f>IF($AJ$16+$AJ$18+$AJ$20+$AJ$22=0,0,1644.76)</f>
        <v>0</v>
      </c>
      <c r="S73" s="1221"/>
      <c r="T73" s="173" t="s">
        <v>250</v>
      </c>
      <c r="U73" s="173"/>
      <c r="V73" s="173"/>
      <c r="W73" s="1222">
        <f>$W$29</f>
        <v>0</v>
      </c>
      <c r="X73" s="1222"/>
      <c r="Y73" s="173" t="s">
        <v>624</v>
      </c>
      <c r="Z73" s="173"/>
      <c r="AA73" s="173">
        <v>1</v>
      </c>
      <c r="AB73" s="173" t="s">
        <v>248</v>
      </c>
      <c r="AC73" s="173"/>
      <c r="AD73" s="181">
        <v>0.85</v>
      </c>
      <c r="AE73" s="173" t="s">
        <v>247</v>
      </c>
      <c r="AF73" s="173"/>
      <c r="AG73" s="173"/>
      <c r="AH73" s="1223">
        <f>R73*W73*AA73*AD73</f>
        <v>0</v>
      </c>
      <c r="AI73" s="1224"/>
      <c r="AJ73" s="1224"/>
      <c r="AK73" s="1225"/>
      <c r="AL73" s="1226" t="s">
        <v>166</v>
      </c>
      <c r="AM73" s="1227"/>
      <c r="AN73" s="1230">
        <f>AN40</f>
        <v>0.43099999999999999</v>
      </c>
      <c r="AO73" s="1231"/>
      <c r="AP73" s="1255" t="s">
        <v>685</v>
      </c>
      <c r="AQ73" s="1256"/>
      <c r="AR73" s="1257">
        <f>AN73*AB76/1000</f>
        <v>0</v>
      </c>
      <c r="AS73" s="1258"/>
      <c r="AT73" s="1258"/>
      <c r="AU73" s="1255" t="s">
        <v>220</v>
      </c>
      <c r="AV73" s="1276"/>
      <c r="AW73" s="90"/>
      <c r="AX73" s="90"/>
    </row>
    <row r="74" spans="2:50" ht="13.5" customHeight="1">
      <c r="B74" s="1208"/>
      <c r="C74" s="1211"/>
      <c r="D74" s="1212"/>
      <c r="E74" s="1218"/>
      <c r="F74" s="1219"/>
      <c r="G74" s="1219"/>
      <c r="H74" s="1220"/>
      <c r="I74" s="1278" t="s">
        <v>225</v>
      </c>
      <c r="J74" s="1229"/>
      <c r="K74" s="1279"/>
      <c r="L74" s="1280" t="s">
        <v>246</v>
      </c>
      <c r="M74" s="1229"/>
      <c r="N74" s="1229"/>
      <c r="O74" s="1279"/>
      <c r="P74" s="1281" t="s">
        <v>650</v>
      </c>
      <c r="Q74" s="1282"/>
      <c r="R74" s="179" t="s">
        <v>610</v>
      </c>
      <c r="S74" s="178">
        <f>IF(P74="夏季",17.25,16.16)</f>
        <v>16.16</v>
      </c>
      <c r="T74" s="616" t="s">
        <v>611</v>
      </c>
      <c r="U74" s="617">
        <f>$U$30</f>
        <v>-5.0199999999999996</v>
      </c>
      <c r="V74" s="616" t="s">
        <v>637</v>
      </c>
      <c r="W74" s="618">
        <f>$W$30</f>
        <v>3.36</v>
      </c>
      <c r="X74" s="619" t="s">
        <v>643</v>
      </c>
      <c r="Y74" s="169" t="s">
        <v>239</v>
      </c>
      <c r="Z74" s="619"/>
      <c r="AA74" s="177"/>
      <c r="AB74" s="1283">
        <f>R$17+R$19+R$23</f>
        <v>0</v>
      </c>
      <c r="AC74" s="1283"/>
      <c r="AD74" s="169" t="s">
        <v>644</v>
      </c>
      <c r="AE74" s="169"/>
      <c r="AF74" s="169"/>
      <c r="AG74" s="620"/>
      <c r="AH74" s="1284">
        <f>(S74+U74+W74)*AB74</f>
        <v>0</v>
      </c>
      <c r="AI74" s="1285"/>
      <c r="AJ74" s="1285"/>
      <c r="AK74" s="1286"/>
      <c r="AL74" s="1228"/>
      <c r="AM74" s="1229"/>
      <c r="AN74" s="1232"/>
      <c r="AO74" s="1233"/>
      <c r="AP74" s="1242"/>
      <c r="AQ74" s="1243"/>
      <c r="AR74" s="1246"/>
      <c r="AS74" s="1247"/>
      <c r="AT74" s="1247"/>
      <c r="AU74" s="1242"/>
      <c r="AV74" s="1277"/>
      <c r="AW74" s="90"/>
      <c r="AX74" s="90"/>
    </row>
    <row r="75" spans="2:50" ht="13.5" customHeight="1">
      <c r="B75" s="1208"/>
      <c r="C75" s="1211"/>
      <c r="D75" s="1212"/>
      <c r="E75" s="1218"/>
      <c r="F75" s="1219"/>
      <c r="G75" s="1219"/>
      <c r="H75" s="1220"/>
      <c r="I75" s="621"/>
      <c r="J75" s="622"/>
      <c r="K75" s="622"/>
      <c r="L75" s="623"/>
      <c r="M75" s="623"/>
      <c r="N75" s="623"/>
      <c r="O75" s="623"/>
      <c r="P75" s="623"/>
      <c r="Q75" s="624"/>
      <c r="R75" s="176"/>
      <c r="S75" s="625" t="s">
        <v>238</v>
      </c>
      <c r="T75" s="643"/>
      <c r="U75" s="644" t="s">
        <v>237</v>
      </c>
      <c r="V75" s="643"/>
      <c r="W75" s="628" t="s">
        <v>236</v>
      </c>
      <c r="Y75" s="175"/>
      <c r="AA75" s="93"/>
      <c r="AB75" s="386"/>
      <c r="AC75" s="386"/>
      <c r="AD75" s="175"/>
      <c r="AE75" s="175"/>
      <c r="AF75" s="175"/>
      <c r="AG75" s="630"/>
      <c r="AH75" s="1287"/>
      <c r="AI75" s="1288"/>
      <c r="AJ75" s="1288"/>
      <c r="AK75" s="1289"/>
      <c r="AL75" s="1228"/>
      <c r="AM75" s="1229"/>
      <c r="AN75" s="1232"/>
      <c r="AO75" s="1233"/>
      <c r="AP75" s="1242"/>
      <c r="AQ75" s="1243"/>
      <c r="AR75" s="1246"/>
      <c r="AS75" s="1247"/>
      <c r="AT75" s="1247"/>
      <c r="AU75" s="1242"/>
      <c r="AV75" s="1277"/>
      <c r="AW75" s="90"/>
      <c r="AX75" s="90"/>
    </row>
    <row r="76" spans="2:50" ht="13.5" customHeight="1">
      <c r="B76" s="1208"/>
      <c r="C76" s="1213"/>
      <c r="D76" s="1214"/>
      <c r="E76" s="1270" t="s">
        <v>222</v>
      </c>
      <c r="F76" s="1271"/>
      <c r="G76" s="1271"/>
      <c r="H76" s="1272"/>
      <c r="I76" s="631"/>
      <c r="J76" s="170"/>
      <c r="K76" s="170"/>
      <c r="L76" s="170"/>
      <c r="M76" s="170"/>
      <c r="N76" s="170"/>
      <c r="O76" s="170"/>
      <c r="P76" s="170"/>
      <c r="Q76" s="632"/>
      <c r="R76" s="172"/>
      <c r="S76" s="172"/>
      <c r="T76" s="170"/>
      <c r="U76" s="170"/>
      <c r="V76" s="170"/>
      <c r="W76" s="633"/>
      <c r="X76" s="634"/>
      <c r="Y76" s="634"/>
      <c r="Z76" s="635"/>
      <c r="AA76" s="636"/>
      <c r="AB76" s="1273">
        <f>SUM(AB74:AC74)</f>
        <v>0</v>
      </c>
      <c r="AC76" s="1273"/>
      <c r="AD76" s="637" t="s">
        <v>235</v>
      </c>
      <c r="AE76" s="170"/>
      <c r="AF76" s="170"/>
      <c r="AG76" s="170"/>
      <c r="AH76" s="1267">
        <f>SUM(AH73:AK74)</f>
        <v>0</v>
      </c>
      <c r="AI76" s="1268"/>
      <c r="AJ76" s="1268"/>
      <c r="AK76" s="1269"/>
      <c r="AL76" s="1238"/>
      <c r="AM76" s="1239"/>
      <c r="AN76" s="1240"/>
      <c r="AO76" s="1241"/>
      <c r="AP76" s="1244"/>
      <c r="AQ76" s="1245"/>
      <c r="AR76" s="1248"/>
      <c r="AS76" s="1249"/>
      <c r="AT76" s="1249"/>
      <c r="AU76" s="1244"/>
      <c r="AV76" s="1296"/>
      <c r="AW76" s="90"/>
      <c r="AX76" s="90"/>
    </row>
    <row r="77" spans="2:50" ht="13.5" customHeight="1">
      <c r="B77" s="1208"/>
      <c r="C77" s="1209" t="s">
        <v>234</v>
      </c>
      <c r="D77" s="1210"/>
      <c r="E77" s="1274" t="s">
        <v>233</v>
      </c>
      <c r="F77" s="1216"/>
      <c r="G77" s="1216"/>
      <c r="H77" s="1217"/>
      <c r="I77" s="614" t="s">
        <v>232</v>
      </c>
      <c r="J77" s="173"/>
      <c r="K77" s="173"/>
      <c r="L77" s="173"/>
      <c r="M77" s="173"/>
      <c r="N77" s="173"/>
      <c r="O77" s="173"/>
      <c r="P77" s="173"/>
      <c r="Q77" s="615"/>
      <c r="R77" s="354" t="s">
        <v>616</v>
      </c>
      <c r="S77" s="1275">
        <f>IF('様式11-5'!Y$1="LPG",0,IF(R$24&lt;50,料金単価!$C$7,(IF(R$24&lt;100,料金単価!$C$8,IF($R$24&lt;250,料金単価!$C$9,IF($R$24&lt;500,料金単価!$C$10,IF($R$24&lt;800,料金単価!$C$11,料金単価!$C$12)))))))</f>
        <v>1210</v>
      </c>
      <c r="T77" s="1275"/>
      <c r="U77" s="173" t="s">
        <v>231</v>
      </c>
      <c r="V77" s="388"/>
      <c r="W77" s="174"/>
      <c r="X77" s="174"/>
      <c r="Y77" s="174"/>
      <c r="Z77" s="174"/>
      <c r="AA77" s="174"/>
      <c r="AB77" s="173">
        <v>1</v>
      </c>
      <c r="AC77" s="387" t="s">
        <v>229</v>
      </c>
      <c r="AD77" s="173"/>
      <c r="AE77" s="173"/>
      <c r="AF77" s="173"/>
      <c r="AG77" s="173"/>
      <c r="AH77" s="1223">
        <f>S77*AB77</f>
        <v>1210</v>
      </c>
      <c r="AI77" s="1224"/>
      <c r="AJ77" s="1224"/>
      <c r="AK77" s="1225"/>
      <c r="AL77" s="1297" t="s">
        <v>233</v>
      </c>
      <c r="AM77" s="1229"/>
      <c r="AN77" s="1232">
        <f>AN44</f>
        <v>2.29</v>
      </c>
      <c r="AO77" s="1233"/>
      <c r="AP77" s="1242" t="s">
        <v>223</v>
      </c>
      <c r="AQ77" s="1243"/>
      <c r="AR77" s="1246">
        <f>AN77*X79/1000</f>
        <v>0</v>
      </c>
      <c r="AS77" s="1247"/>
      <c r="AT77" s="1247"/>
      <c r="AU77" s="1250" t="s">
        <v>220</v>
      </c>
      <c r="AV77" s="1251"/>
      <c r="AW77" s="90"/>
      <c r="AX77" s="90"/>
    </row>
    <row r="78" spans="2:50" ht="13.5" customHeight="1">
      <c r="B78" s="1208"/>
      <c r="C78" s="1211"/>
      <c r="D78" s="1212"/>
      <c r="E78" s="1218"/>
      <c r="F78" s="1219"/>
      <c r="G78" s="1219"/>
      <c r="H78" s="1220"/>
      <c r="I78" s="638" t="s">
        <v>225</v>
      </c>
      <c r="J78" s="168"/>
      <c r="K78" s="168"/>
      <c r="L78" s="168"/>
      <c r="M78" s="168"/>
      <c r="N78" s="168"/>
      <c r="O78" s="168"/>
      <c r="P78" s="168" t="s">
        <v>228</v>
      </c>
      <c r="Q78" s="639"/>
      <c r="R78" s="179" t="s">
        <v>473</v>
      </c>
      <c r="S78" s="1261">
        <f>IF(P78="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78" s="1261"/>
      <c r="U78" s="168" t="s">
        <v>226</v>
      </c>
      <c r="V78" s="640" t="s">
        <v>472</v>
      </c>
      <c r="W78" s="641">
        <f>W67</f>
        <v>-37.96</v>
      </c>
      <c r="X78" s="642" t="s">
        <v>618</v>
      </c>
      <c r="Y78" s="623" t="s">
        <v>647</v>
      </c>
      <c r="Z78" s="1295">
        <f>IF('様式11-5'!Y$1="LPG",0,R$24)</f>
        <v>0</v>
      </c>
      <c r="AA78" s="1295"/>
      <c r="AB78" s="168" t="s">
        <v>648</v>
      </c>
      <c r="AC78" s="168"/>
      <c r="AD78" s="168"/>
      <c r="AE78" s="168"/>
      <c r="AF78" s="168"/>
      <c r="AG78" s="168"/>
      <c r="AH78" s="1263">
        <f>(S78+W78)*Z78</f>
        <v>0</v>
      </c>
      <c r="AI78" s="1264"/>
      <c r="AJ78" s="1264"/>
      <c r="AK78" s="1265"/>
      <c r="AL78" s="1228"/>
      <c r="AM78" s="1229"/>
      <c r="AN78" s="1232"/>
      <c r="AO78" s="1233"/>
      <c r="AP78" s="1242"/>
      <c r="AQ78" s="1243"/>
      <c r="AR78" s="1246"/>
      <c r="AS78" s="1247"/>
      <c r="AT78" s="1247"/>
      <c r="AU78" s="1250"/>
      <c r="AV78" s="1251"/>
      <c r="AW78" s="90"/>
      <c r="AX78" s="90"/>
    </row>
    <row r="79" spans="2:50" ht="13.5" customHeight="1">
      <c r="B79" s="1208"/>
      <c r="C79" s="1211"/>
      <c r="D79" s="1212"/>
      <c r="E79" s="1270" t="s">
        <v>222</v>
      </c>
      <c r="F79" s="1271"/>
      <c r="G79" s="1271"/>
      <c r="H79" s="1272"/>
      <c r="I79" s="631"/>
      <c r="J79" s="170"/>
      <c r="K79" s="170"/>
      <c r="L79" s="170"/>
      <c r="M79" s="170"/>
      <c r="N79" s="170"/>
      <c r="O79" s="170"/>
      <c r="P79" s="170"/>
      <c r="Q79" s="632"/>
      <c r="R79" s="172"/>
      <c r="S79" s="172"/>
      <c r="T79" s="170"/>
      <c r="U79" s="170"/>
      <c r="V79" s="170"/>
      <c r="W79" s="633"/>
      <c r="X79" s="634"/>
      <c r="Y79" s="634"/>
      <c r="Z79" s="1266">
        <f>SUM(Z78:Z78)</f>
        <v>0</v>
      </c>
      <c r="AA79" s="1266"/>
      <c r="AB79" s="635" t="s">
        <v>221</v>
      </c>
      <c r="AC79" s="635"/>
      <c r="AD79" s="170"/>
      <c r="AE79" s="170"/>
      <c r="AF79" s="170"/>
      <c r="AG79" s="170"/>
      <c r="AH79" s="1267">
        <f>SUM(AH77:AK78)</f>
        <v>1210</v>
      </c>
      <c r="AI79" s="1268"/>
      <c r="AJ79" s="1268"/>
      <c r="AK79" s="1269"/>
      <c r="AL79" s="1238"/>
      <c r="AM79" s="1239"/>
      <c r="AN79" s="1240"/>
      <c r="AO79" s="1241"/>
      <c r="AP79" s="1244"/>
      <c r="AQ79" s="1245"/>
      <c r="AR79" s="1248"/>
      <c r="AS79" s="1249"/>
      <c r="AT79" s="1249"/>
      <c r="AU79" s="1252"/>
      <c r="AV79" s="1253"/>
      <c r="AW79" s="90"/>
      <c r="AX79" s="90"/>
    </row>
    <row r="80" spans="2:50" ht="13.5" customHeight="1">
      <c r="B80" s="1208"/>
      <c r="C80" s="1211"/>
      <c r="D80" s="1212"/>
      <c r="E80" s="1274" t="s">
        <v>649</v>
      </c>
      <c r="F80" s="1216"/>
      <c r="G80" s="1216"/>
      <c r="H80" s="1217"/>
      <c r="I80" s="614" t="s">
        <v>232</v>
      </c>
      <c r="J80" s="173"/>
      <c r="K80" s="173"/>
      <c r="L80" s="173"/>
      <c r="M80" s="173"/>
      <c r="N80" s="173"/>
      <c r="O80" s="173"/>
      <c r="P80" s="173"/>
      <c r="Q80" s="615"/>
      <c r="R80" s="1224">
        <f>$R$36</f>
        <v>0</v>
      </c>
      <c r="S80" s="1224"/>
      <c r="T80" s="173" t="s">
        <v>231</v>
      </c>
      <c r="U80" s="173"/>
      <c r="V80" s="174"/>
      <c r="W80" s="174"/>
      <c r="X80" s="174"/>
      <c r="Y80" s="174"/>
      <c r="Z80" s="174"/>
      <c r="AA80" s="174"/>
      <c r="AB80" s="173">
        <v>1</v>
      </c>
      <c r="AC80" s="387" t="s">
        <v>229</v>
      </c>
      <c r="AD80" s="173"/>
      <c r="AE80" s="173"/>
      <c r="AF80" s="173"/>
      <c r="AG80" s="173"/>
      <c r="AH80" s="1223">
        <f>R80*AB80</f>
        <v>0</v>
      </c>
      <c r="AI80" s="1224"/>
      <c r="AJ80" s="1224"/>
      <c r="AK80" s="1225"/>
      <c r="AL80" s="1228" t="s">
        <v>649</v>
      </c>
      <c r="AM80" s="1229"/>
      <c r="AN80" s="1232">
        <f>AN47</f>
        <v>6</v>
      </c>
      <c r="AO80" s="1233"/>
      <c r="AP80" s="1242" t="s">
        <v>632</v>
      </c>
      <c r="AQ80" s="1243"/>
      <c r="AR80" s="1246">
        <f>AN80*X82/1000</f>
        <v>0</v>
      </c>
      <c r="AS80" s="1247"/>
      <c r="AT80" s="1247"/>
      <c r="AU80" s="1250" t="s">
        <v>220</v>
      </c>
      <c r="AV80" s="1251"/>
      <c r="AW80" s="90"/>
      <c r="AX80" s="90"/>
    </row>
    <row r="81" spans="2:50" ht="13.5" customHeight="1">
      <c r="B81" s="1208"/>
      <c r="C81" s="1211"/>
      <c r="D81" s="1212"/>
      <c r="E81" s="1218"/>
      <c r="F81" s="1219"/>
      <c r="G81" s="1219"/>
      <c r="H81" s="1220"/>
      <c r="I81" s="638" t="s">
        <v>225</v>
      </c>
      <c r="J81" s="168"/>
      <c r="K81" s="168"/>
      <c r="L81" s="168"/>
      <c r="M81" s="168"/>
      <c r="N81" s="168"/>
      <c r="O81" s="168"/>
      <c r="P81" s="168"/>
      <c r="Q81" s="639"/>
      <c r="R81" s="1290">
        <f>$R$37</f>
        <v>296</v>
      </c>
      <c r="S81" s="1291"/>
      <c r="T81" s="168" t="s">
        <v>226</v>
      </c>
      <c r="U81" s="168"/>
      <c r="V81" s="168"/>
      <c r="W81" s="168"/>
      <c r="X81" s="1292">
        <f>IF('様式11-5'!Y$1="LPG",P$24,0)</f>
        <v>0</v>
      </c>
      <c r="Y81" s="1293"/>
      <c r="Z81" s="168" t="s">
        <v>648</v>
      </c>
      <c r="AA81" s="168"/>
      <c r="AB81" s="168"/>
      <c r="AC81" s="169"/>
      <c r="AD81" s="168"/>
      <c r="AE81" s="168"/>
      <c r="AF81" s="168"/>
      <c r="AG81" s="168"/>
      <c r="AH81" s="1263">
        <f>R81*X81</f>
        <v>0</v>
      </c>
      <c r="AI81" s="1264"/>
      <c r="AJ81" s="1264"/>
      <c r="AK81" s="1265"/>
      <c r="AL81" s="1228"/>
      <c r="AM81" s="1229"/>
      <c r="AN81" s="1232"/>
      <c r="AO81" s="1233"/>
      <c r="AP81" s="1242"/>
      <c r="AQ81" s="1243"/>
      <c r="AR81" s="1246"/>
      <c r="AS81" s="1247"/>
      <c r="AT81" s="1247"/>
      <c r="AU81" s="1250"/>
      <c r="AV81" s="1251"/>
      <c r="AW81" s="90"/>
      <c r="AX81" s="90"/>
    </row>
    <row r="82" spans="2:50" ht="13.5" customHeight="1" thickBot="1">
      <c r="B82" s="1208"/>
      <c r="C82" s="1213"/>
      <c r="D82" s="1214"/>
      <c r="E82" s="1270" t="s">
        <v>222</v>
      </c>
      <c r="F82" s="1271"/>
      <c r="G82" s="1271"/>
      <c r="H82" s="1272"/>
      <c r="I82" s="631"/>
      <c r="J82" s="170"/>
      <c r="K82" s="170"/>
      <c r="L82" s="170"/>
      <c r="M82" s="170"/>
      <c r="N82" s="170"/>
      <c r="O82" s="170"/>
      <c r="P82" s="170"/>
      <c r="Q82" s="632"/>
      <c r="R82" s="172"/>
      <c r="S82" s="172"/>
      <c r="T82" s="170"/>
      <c r="U82" s="170"/>
      <c r="V82" s="170"/>
      <c r="W82" s="633"/>
      <c r="X82" s="1294">
        <f>SUM(X81:Y81)</f>
        <v>0</v>
      </c>
      <c r="Y82" s="1294"/>
      <c r="Z82" s="170" t="s">
        <v>221</v>
      </c>
      <c r="AA82" s="170"/>
      <c r="AB82" s="170"/>
      <c r="AC82" s="171"/>
      <c r="AD82" s="170"/>
      <c r="AE82" s="170"/>
      <c r="AF82" s="170"/>
      <c r="AG82" s="170"/>
      <c r="AH82" s="1267">
        <f>SUM(AH80:AK81)</f>
        <v>0</v>
      </c>
      <c r="AI82" s="1268"/>
      <c r="AJ82" s="1268"/>
      <c r="AK82" s="1269"/>
      <c r="AL82" s="1238"/>
      <c r="AM82" s="1239"/>
      <c r="AN82" s="1240"/>
      <c r="AO82" s="1241"/>
      <c r="AP82" s="1244"/>
      <c r="AQ82" s="1245"/>
      <c r="AR82" s="1248"/>
      <c r="AS82" s="1249"/>
      <c r="AT82" s="1249"/>
      <c r="AU82" s="1252"/>
      <c r="AV82" s="1253"/>
      <c r="AW82" s="90"/>
      <c r="AX82" s="90"/>
    </row>
    <row r="83" spans="2:50" ht="13.5" customHeight="1">
      <c r="B83" s="1234" t="s">
        <v>259</v>
      </c>
      <c r="C83" s="981"/>
      <c r="D83" s="981"/>
      <c r="E83" s="980" t="s">
        <v>173</v>
      </c>
      <c r="F83" s="981"/>
      <c r="G83" s="981"/>
      <c r="H83" s="982"/>
      <c r="I83" s="980" t="s">
        <v>258</v>
      </c>
      <c r="J83" s="981"/>
      <c r="K83" s="981"/>
      <c r="L83" s="981"/>
      <c r="M83" s="981"/>
      <c r="N83" s="981"/>
      <c r="O83" s="981"/>
      <c r="P83" s="981"/>
      <c r="Q83" s="982"/>
      <c r="R83" s="980" t="s">
        <v>257</v>
      </c>
      <c r="S83" s="981"/>
      <c r="T83" s="981"/>
      <c r="U83" s="981"/>
      <c r="V83" s="981"/>
      <c r="W83" s="981"/>
      <c r="X83" s="981"/>
      <c r="Y83" s="981"/>
      <c r="Z83" s="981"/>
      <c r="AA83" s="981"/>
      <c r="AB83" s="981"/>
      <c r="AC83" s="981"/>
      <c r="AD83" s="981"/>
      <c r="AE83" s="981"/>
      <c r="AF83" s="981"/>
      <c r="AG83" s="982"/>
      <c r="AH83" s="980" t="s">
        <v>256</v>
      </c>
      <c r="AI83" s="981"/>
      <c r="AJ83" s="981"/>
      <c r="AK83" s="1235"/>
      <c r="AL83" s="1236" t="s">
        <v>173</v>
      </c>
      <c r="AM83" s="1237"/>
      <c r="AN83" s="1010" t="s">
        <v>255</v>
      </c>
      <c r="AO83" s="1011"/>
      <c r="AP83" s="1011"/>
      <c r="AQ83" s="1206"/>
      <c r="AR83" s="1010" t="s">
        <v>254</v>
      </c>
      <c r="AS83" s="1011"/>
      <c r="AT83" s="1011"/>
      <c r="AU83" s="1011"/>
      <c r="AV83" s="1012"/>
      <c r="AW83" s="90"/>
      <c r="AX83" s="90"/>
    </row>
    <row r="84" spans="2:50" ht="13.5" customHeight="1">
      <c r="B84" s="1207" t="s">
        <v>365</v>
      </c>
      <c r="C84" s="1209" t="s">
        <v>253</v>
      </c>
      <c r="D84" s="1210"/>
      <c r="E84" s="1215" t="s">
        <v>252</v>
      </c>
      <c r="F84" s="1216"/>
      <c r="G84" s="1216"/>
      <c r="H84" s="1217"/>
      <c r="I84" s="614" t="s">
        <v>232</v>
      </c>
      <c r="J84" s="173"/>
      <c r="K84" s="173"/>
      <c r="L84" s="173"/>
      <c r="M84" s="173"/>
      <c r="N84" s="173"/>
      <c r="O84" s="173"/>
      <c r="P84" s="173"/>
      <c r="Q84" s="615"/>
      <c r="R84" s="1221">
        <f>IF($AJ$16+$AJ$18+$AJ$20+$AJ$22=0,0,1644.76)</f>
        <v>0</v>
      </c>
      <c r="S84" s="1221"/>
      <c r="T84" s="173" t="s">
        <v>250</v>
      </c>
      <c r="U84" s="173"/>
      <c r="V84" s="173"/>
      <c r="W84" s="1222">
        <f>$W$29</f>
        <v>0</v>
      </c>
      <c r="X84" s="1222"/>
      <c r="Y84" s="173" t="s">
        <v>608</v>
      </c>
      <c r="Z84" s="173"/>
      <c r="AA84" s="173">
        <v>1</v>
      </c>
      <c r="AB84" s="173" t="s">
        <v>248</v>
      </c>
      <c r="AC84" s="173"/>
      <c r="AD84" s="181">
        <v>0.85</v>
      </c>
      <c r="AE84" s="173" t="s">
        <v>247</v>
      </c>
      <c r="AF84" s="173"/>
      <c r="AG84" s="173"/>
      <c r="AH84" s="1223">
        <f>R84*W84*AA84*AD84</f>
        <v>0</v>
      </c>
      <c r="AI84" s="1224"/>
      <c r="AJ84" s="1224"/>
      <c r="AK84" s="1225"/>
      <c r="AL84" s="1226" t="s">
        <v>166</v>
      </c>
      <c r="AM84" s="1227"/>
      <c r="AN84" s="1230">
        <f>AN52</f>
        <v>0</v>
      </c>
      <c r="AO84" s="1231"/>
      <c r="AP84" s="1255" t="s">
        <v>655</v>
      </c>
      <c r="AQ84" s="1256"/>
      <c r="AR84" s="1257">
        <f>AN84*AB87/1000</f>
        <v>0</v>
      </c>
      <c r="AS84" s="1258"/>
      <c r="AT84" s="1258"/>
      <c r="AU84" s="1255" t="s">
        <v>220</v>
      </c>
      <c r="AV84" s="1276"/>
      <c r="AW84" s="90"/>
      <c r="AX84" s="90"/>
    </row>
    <row r="85" spans="2:50" ht="13.5" customHeight="1">
      <c r="B85" s="1208"/>
      <c r="C85" s="1211"/>
      <c r="D85" s="1212"/>
      <c r="E85" s="1218"/>
      <c r="F85" s="1219"/>
      <c r="G85" s="1219"/>
      <c r="H85" s="1220"/>
      <c r="I85" s="1278" t="s">
        <v>225</v>
      </c>
      <c r="J85" s="1229"/>
      <c r="K85" s="1279"/>
      <c r="L85" s="1280" t="s">
        <v>658</v>
      </c>
      <c r="M85" s="1229"/>
      <c r="N85" s="1229"/>
      <c r="O85" s="1279"/>
      <c r="P85" s="1281" t="s">
        <v>657</v>
      </c>
      <c r="Q85" s="1282"/>
      <c r="R85" s="179" t="s">
        <v>651</v>
      </c>
      <c r="S85" s="178">
        <f>IF(P85="夏季",17.25,16.16)</f>
        <v>16.16</v>
      </c>
      <c r="T85" s="616" t="s">
        <v>652</v>
      </c>
      <c r="U85" s="617">
        <f>$U$30</f>
        <v>-5.0199999999999996</v>
      </c>
      <c r="V85" s="616" t="s">
        <v>652</v>
      </c>
      <c r="W85" s="618">
        <f>$W$30</f>
        <v>3.36</v>
      </c>
      <c r="X85" s="619" t="s">
        <v>643</v>
      </c>
      <c r="Y85" s="169" t="s">
        <v>239</v>
      </c>
      <c r="Z85" s="619"/>
      <c r="AA85" s="177"/>
      <c r="AB85" s="1283">
        <f>T$17+T$19+T$23</f>
        <v>0</v>
      </c>
      <c r="AC85" s="1283"/>
      <c r="AD85" s="169" t="s">
        <v>653</v>
      </c>
      <c r="AE85" s="169"/>
      <c r="AF85" s="169"/>
      <c r="AG85" s="620"/>
      <c r="AH85" s="1284">
        <f>(S85+U85+W85)*AB85</f>
        <v>0</v>
      </c>
      <c r="AI85" s="1285"/>
      <c r="AJ85" s="1285"/>
      <c r="AK85" s="1286"/>
      <c r="AL85" s="1228"/>
      <c r="AM85" s="1229"/>
      <c r="AN85" s="1232"/>
      <c r="AO85" s="1233"/>
      <c r="AP85" s="1242"/>
      <c r="AQ85" s="1243"/>
      <c r="AR85" s="1246"/>
      <c r="AS85" s="1247"/>
      <c r="AT85" s="1247"/>
      <c r="AU85" s="1242"/>
      <c r="AV85" s="1277"/>
      <c r="AW85" s="90"/>
      <c r="AX85" s="90"/>
    </row>
    <row r="86" spans="2:50" ht="13.5" customHeight="1">
      <c r="B86" s="1208"/>
      <c r="C86" s="1211"/>
      <c r="D86" s="1212"/>
      <c r="E86" s="1218"/>
      <c r="F86" s="1219"/>
      <c r="G86" s="1219"/>
      <c r="H86" s="1220"/>
      <c r="I86" s="621"/>
      <c r="J86" s="622"/>
      <c r="K86" s="622"/>
      <c r="L86" s="623"/>
      <c r="M86" s="623"/>
      <c r="N86" s="623"/>
      <c r="O86" s="623"/>
      <c r="P86" s="623"/>
      <c r="Q86" s="624"/>
      <c r="R86" s="176"/>
      <c r="S86" s="625" t="s">
        <v>238</v>
      </c>
      <c r="T86" s="643"/>
      <c r="U86" s="644" t="s">
        <v>237</v>
      </c>
      <c r="V86" s="643"/>
      <c r="W86" s="628" t="s">
        <v>236</v>
      </c>
      <c r="Y86" s="175"/>
      <c r="AA86" s="93"/>
      <c r="AB86" s="386"/>
      <c r="AC86" s="386"/>
      <c r="AD86" s="175"/>
      <c r="AE86" s="175"/>
      <c r="AF86" s="175"/>
      <c r="AG86" s="630"/>
      <c r="AH86" s="1287"/>
      <c r="AI86" s="1288"/>
      <c r="AJ86" s="1288"/>
      <c r="AK86" s="1289"/>
      <c r="AL86" s="1228"/>
      <c r="AM86" s="1229"/>
      <c r="AN86" s="1232"/>
      <c r="AO86" s="1233"/>
      <c r="AP86" s="1242"/>
      <c r="AQ86" s="1243"/>
      <c r="AR86" s="1246"/>
      <c r="AS86" s="1247"/>
      <c r="AT86" s="1247"/>
      <c r="AU86" s="1242"/>
      <c r="AV86" s="1277"/>
      <c r="AW86" s="90"/>
      <c r="AX86" s="90"/>
    </row>
    <row r="87" spans="2:50" ht="13.5" customHeight="1">
      <c r="B87" s="1208"/>
      <c r="C87" s="1213"/>
      <c r="D87" s="1214"/>
      <c r="E87" s="1270" t="s">
        <v>222</v>
      </c>
      <c r="F87" s="1271"/>
      <c r="G87" s="1271"/>
      <c r="H87" s="1272"/>
      <c r="I87" s="631"/>
      <c r="J87" s="170"/>
      <c r="K87" s="170"/>
      <c r="L87" s="170"/>
      <c r="M87" s="170"/>
      <c r="N87" s="170"/>
      <c r="O87" s="170"/>
      <c r="P87" s="170"/>
      <c r="Q87" s="632"/>
      <c r="R87" s="172"/>
      <c r="S87" s="172"/>
      <c r="T87" s="170"/>
      <c r="U87" s="170"/>
      <c r="V87" s="170"/>
      <c r="W87" s="633"/>
      <c r="X87" s="634"/>
      <c r="Y87" s="634"/>
      <c r="Z87" s="635"/>
      <c r="AA87" s="636"/>
      <c r="AB87" s="1273">
        <f>SUM(AB85:AC85)</f>
        <v>0</v>
      </c>
      <c r="AC87" s="1273"/>
      <c r="AD87" s="637" t="s">
        <v>235</v>
      </c>
      <c r="AE87" s="170"/>
      <c r="AF87" s="170"/>
      <c r="AG87" s="170"/>
      <c r="AH87" s="1267">
        <f>SUM(AH84:AK85)</f>
        <v>0</v>
      </c>
      <c r="AI87" s="1268"/>
      <c r="AJ87" s="1268"/>
      <c r="AK87" s="1269"/>
      <c r="AL87" s="1238"/>
      <c r="AM87" s="1239"/>
      <c r="AN87" s="1240"/>
      <c r="AO87" s="1241"/>
      <c r="AP87" s="1244"/>
      <c r="AQ87" s="1245"/>
      <c r="AR87" s="1248"/>
      <c r="AS87" s="1249"/>
      <c r="AT87" s="1249"/>
      <c r="AU87" s="1244"/>
      <c r="AV87" s="1296"/>
      <c r="AW87" s="90"/>
      <c r="AX87" s="90"/>
    </row>
    <row r="88" spans="2:50" ht="13.5" customHeight="1">
      <c r="B88" s="1208"/>
      <c r="C88" s="1209" t="s">
        <v>234</v>
      </c>
      <c r="D88" s="1210"/>
      <c r="E88" s="1274" t="s">
        <v>233</v>
      </c>
      <c r="F88" s="1216"/>
      <c r="G88" s="1216"/>
      <c r="H88" s="1217"/>
      <c r="I88" s="614" t="s">
        <v>232</v>
      </c>
      <c r="J88" s="173"/>
      <c r="K88" s="173"/>
      <c r="L88" s="173"/>
      <c r="M88" s="173"/>
      <c r="N88" s="173"/>
      <c r="O88" s="173"/>
      <c r="P88" s="173"/>
      <c r="Q88" s="615"/>
      <c r="R88" s="354" t="s">
        <v>614</v>
      </c>
      <c r="S88" s="1275">
        <f>IF('様式11-5'!Y$1="LPG",0,IF(T$24&lt;50,料金単価!$C$7,(IF(T$24&lt;100,料金単価!$C$8,IF($T$24&lt;250,料金単価!$C$9,IF($T$24&lt;500,料金単価!$C$10,IF($T$24&lt;800,料金単価!$C$11,料金単価!$C$12)))))))</f>
        <v>1210</v>
      </c>
      <c r="T88" s="1275"/>
      <c r="U88" s="173" t="s">
        <v>231</v>
      </c>
      <c r="V88" s="388"/>
      <c r="W88" s="174"/>
      <c r="X88" s="174"/>
      <c r="Y88" s="174"/>
      <c r="Z88" s="174"/>
      <c r="AA88" s="174"/>
      <c r="AB88" s="173">
        <v>1</v>
      </c>
      <c r="AC88" s="387" t="s">
        <v>229</v>
      </c>
      <c r="AD88" s="173"/>
      <c r="AE88" s="173"/>
      <c r="AF88" s="173"/>
      <c r="AG88" s="173"/>
      <c r="AH88" s="1223">
        <f>S88*AB88</f>
        <v>1210</v>
      </c>
      <c r="AI88" s="1224"/>
      <c r="AJ88" s="1224"/>
      <c r="AK88" s="1225"/>
      <c r="AL88" s="1297" t="s">
        <v>233</v>
      </c>
      <c r="AM88" s="1229"/>
      <c r="AN88" s="1232">
        <f>AN56</f>
        <v>0</v>
      </c>
      <c r="AO88" s="1233"/>
      <c r="AP88" s="1242" t="s">
        <v>645</v>
      </c>
      <c r="AQ88" s="1243"/>
      <c r="AR88" s="1246">
        <f>AN88*X90/1000</f>
        <v>0</v>
      </c>
      <c r="AS88" s="1247"/>
      <c r="AT88" s="1247"/>
      <c r="AU88" s="1250" t="s">
        <v>220</v>
      </c>
      <c r="AV88" s="1251"/>
      <c r="AW88" s="90"/>
      <c r="AX88" s="90"/>
    </row>
    <row r="89" spans="2:50" ht="13.5" customHeight="1">
      <c r="B89" s="1208"/>
      <c r="C89" s="1211"/>
      <c r="D89" s="1212"/>
      <c r="E89" s="1218"/>
      <c r="F89" s="1219"/>
      <c r="G89" s="1219"/>
      <c r="H89" s="1220"/>
      <c r="I89" s="638" t="s">
        <v>225</v>
      </c>
      <c r="J89" s="168"/>
      <c r="K89" s="168"/>
      <c r="L89" s="168"/>
      <c r="M89" s="168"/>
      <c r="N89" s="168"/>
      <c r="O89" s="168"/>
      <c r="P89" s="168" t="s">
        <v>228</v>
      </c>
      <c r="Q89" s="639"/>
      <c r="R89" s="179" t="s">
        <v>614</v>
      </c>
      <c r="S89" s="1261">
        <f>IF(P89="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89" s="1261"/>
      <c r="U89" s="168" t="s">
        <v>226</v>
      </c>
      <c r="V89" s="640" t="s">
        <v>646</v>
      </c>
      <c r="W89" s="641">
        <f>W78</f>
        <v>-37.96</v>
      </c>
      <c r="X89" s="642" t="s">
        <v>618</v>
      </c>
      <c r="Y89" s="623" t="s">
        <v>647</v>
      </c>
      <c r="Z89" s="1295">
        <f>IF('様式11-5'!Y$1="LPG",0,T$24)</f>
        <v>0</v>
      </c>
      <c r="AA89" s="1295"/>
      <c r="AB89" s="168" t="s">
        <v>224</v>
      </c>
      <c r="AC89" s="168"/>
      <c r="AD89" s="168"/>
      <c r="AE89" s="168"/>
      <c r="AF89" s="168"/>
      <c r="AG89" s="168"/>
      <c r="AH89" s="1263">
        <f>(S89+W89)*Z89</f>
        <v>0</v>
      </c>
      <c r="AI89" s="1264"/>
      <c r="AJ89" s="1264"/>
      <c r="AK89" s="1265"/>
      <c r="AL89" s="1228"/>
      <c r="AM89" s="1229"/>
      <c r="AN89" s="1232"/>
      <c r="AO89" s="1233"/>
      <c r="AP89" s="1242"/>
      <c r="AQ89" s="1243"/>
      <c r="AR89" s="1246"/>
      <c r="AS89" s="1247"/>
      <c r="AT89" s="1247"/>
      <c r="AU89" s="1250"/>
      <c r="AV89" s="1251"/>
      <c r="AW89" s="90"/>
      <c r="AX89" s="90"/>
    </row>
    <row r="90" spans="2:50" ht="13.5" customHeight="1">
      <c r="B90" s="1208"/>
      <c r="C90" s="1211"/>
      <c r="D90" s="1212"/>
      <c r="E90" s="1270" t="s">
        <v>222</v>
      </c>
      <c r="F90" s="1271"/>
      <c r="G90" s="1271"/>
      <c r="H90" s="1272"/>
      <c r="I90" s="631"/>
      <c r="J90" s="170"/>
      <c r="K90" s="170"/>
      <c r="L90" s="170"/>
      <c r="M90" s="170"/>
      <c r="N90" s="170"/>
      <c r="O90" s="170"/>
      <c r="P90" s="170"/>
      <c r="Q90" s="632"/>
      <c r="R90" s="172"/>
      <c r="S90" s="172"/>
      <c r="T90" s="170"/>
      <c r="U90" s="170"/>
      <c r="V90" s="170"/>
      <c r="W90" s="633"/>
      <c r="X90" s="634"/>
      <c r="Y90" s="634"/>
      <c r="Z90" s="1266">
        <f>SUM(Z89:Z89)</f>
        <v>0</v>
      </c>
      <c r="AA90" s="1266"/>
      <c r="AB90" s="635" t="s">
        <v>221</v>
      </c>
      <c r="AC90" s="635"/>
      <c r="AD90" s="170"/>
      <c r="AE90" s="170"/>
      <c r="AF90" s="170"/>
      <c r="AG90" s="170"/>
      <c r="AH90" s="1267">
        <f>SUM(AH88:AK89)</f>
        <v>1210</v>
      </c>
      <c r="AI90" s="1268"/>
      <c r="AJ90" s="1268"/>
      <c r="AK90" s="1269"/>
      <c r="AL90" s="1238"/>
      <c r="AM90" s="1239"/>
      <c r="AN90" s="1240"/>
      <c r="AO90" s="1241"/>
      <c r="AP90" s="1244"/>
      <c r="AQ90" s="1245"/>
      <c r="AR90" s="1248"/>
      <c r="AS90" s="1249"/>
      <c r="AT90" s="1249"/>
      <c r="AU90" s="1252"/>
      <c r="AV90" s="1253"/>
      <c r="AW90" s="90"/>
      <c r="AX90" s="90"/>
    </row>
    <row r="91" spans="2:50" ht="13.5" customHeight="1">
      <c r="B91" s="1208"/>
      <c r="C91" s="1211"/>
      <c r="D91" s="1212"/>
      <c r="E91" s="1274" t="s">
        <v>230</v>
      </c>
      <c r="F91" s="1216"/>
      <c r="G91" s="1216"/>
      <c r="H91" s="1217"/>
      <c r="I91" s="614" t="s">
        <v>232</v>
      </c>
      <c r="J91" s="173"/>
      <c r="K91" s="173"/>
      <c r="L91" s="173"/>
      <c r="M91" s="173"/>
      <c r="N91" s="173"/>
      <c r="O91" s="173"/>
      <c r="P91" s="173"/>
      <c r="Q91" s="615"/>
      <c r="R91" s="1224">
        <f>$R$36</f>
        <v>0</v>
      </c>
      <c r="S91" s="1224"/>
      <c r="T91" s="173" t="s">
        <v>231</v>
      </c>
      <c r="U91" s="173"/>
      <c r="V91" s="174"/>
      <c r="W91" s="174"/>
      <c r="X91" s="174"/>
      <c r="Y91" s="174"/>
      <c r="Z91" s="174"/>
      <c r="AA91" s="174"/>
      <c r="AB91" s="173">
        <v>1</v>
      </c>
      <c r="AC91" s="387" t="s">
        <v>229</v>
      </c>
      <c r="AD91" s="173"/>
      <c r="AE91" s="173"/>
      <c r="AF91" s="173"/>
      <c r="AG91" s="173"/>
      <c r="AH91" s="1223">
        <f>R91*AB91</f>
        <v>0</v>
      </c>
      <c r="AI91" s="1224"/>
      <c r="AJ91" s="1224"/>
      <c r="AK91" s="1225"/>
      <c r="AL91" s="1228" t="s">
        <v>649</v>
      </c>
      <c r="AM91" s="1229"/>
      <c r="AN91" s="1232">
        <f>AN59</f>
        <v>0</v>
      </c>
      <c r="AO91" s="1233"/>
      <c r="AP91" s="1242" t="s">
        <v>645</v>
      </c>
      <c r="AQ91" s="1243"/>
      <c r="AR91" s="1246">
        <f>AN91*X93/1000</f>
        <v>0</v>
      </c>
      <c r="AS91" s="1247"/>
      <c r="AT91" s="1247"/>
      <c r="AU91" s="1250" t="s">
        <v>220</v>
      </c>
      <c r="AV91" s="1251"/>
      <c r="AW91" s="90"/>
      <c r="AX91" s="90"/>
    </row>
    <row r="92" spans="2:50" ht="13.5" customHeight="1">
      <c r="B92" s="1208"/>
      <c r="C92" s="1211"/>
      <c r="D92" s="1212"/>
      <c r="E92" s="1218"/>
      <c r="F92" s="1219"/>
      <c r="G92" s="1219"/>
      <c r="H92" s="1220"/>
      <c r="I92" s="638" t="s">
        <v>225</v>
      </c>
      <c r="J92" s="168"/>
      <c r="K92" s="168"/>
      <c r="L92" s="168"/>
      <c r="M92" s="168"/>
      <c r="N92" s="168"/>
      <c r="O92" s="168"/>
      <c r="P92" s="168"/>
      <c r="Q92" s="639"/>
      <c r="R92" s="1290">
        <f>$R$37</f>
        <v>296</v>
      </c>
      <c r="S92" s="1291"/>
      <c r="T92" s="168" t="s">
        <v>226</v>
      </c>
      <c r="U92" s="168"/>
      <c r="V92" s="168"/>
      <c r="W92" s="168"/>
      <c r="X92" s="1292">
        <f>IF('様式11-5'!Y$1="LPG",P$24,0)</f>
        <v>0</v>
      </c>
      <c r="Y92" s="1293"/>
      <c r="Z92" s="168" t="s">
        <v>648</v>
      </c>
      <c r="AA92" s="168"/>
      <c r="AB92" s="168"/>
      <c r="AC92" s="169"/>
      <c r="AD92" s="168"/>
      <c r="AE92" s="168"/>
      <c r="AF92" s="168"/>
      <c r="AG92" s="168"/>
      <c r="AH92" s="1263">
        <f>R92*X92</f>
        <v>0</v>
      </c>
      <c r="AI92" s="1264"/>
      <c r="AJ92" s="1264"/>
      <c r="AK92" s="1265"/>
      <c r="AL92" s="1228"/>
      <c r="AM92" s="1229"/>
      <c r="AN92" s="1232"/>
      <c r="AO92" s="1233"/>
      <c r="AP92" s="1242"/>
      <c r="AQ92" s="1243"/>
      <c r="AR92" s="1246"/>
      <c r="AS92" s="1247"/>
      <c r="AT92" s="1247"/>
      <c r="AU92" s="1250"/>
      <c r="AV92" s="1251"/>
      <c r="AW92" s="90"/>
      <c r="AX92" s="90"/>
    </row>
    <row r="93" spans="2:50" ht="13.5" customHeight="1" thickBot="1">
      <c r="B93" s="1208"/>
      <c r="C93" s="1213"/>
      <c r="D93" s="1214"/>
      <c r="E93" s="1270" t="s">
        <v>222</v>
      </c>
      <c r="F93" s="1271"/>
      <c r="G93" s="1271"/>
      <c r="H93" s="1272"/>
      <c r="I93" s="631"/>
      <c r="J93" s="170"/>
      <c r="K93" s="170"/>
      <c r="L93" s="170"/>
      <c r="M93" s="170"/>
      <c r="N93" s="170"/>
      <c r="O93" s="170"/>
      <c r="P93" s="170"/>
      <c r="Q93" s="632"/>
      <c r="R93" s="172"/>
      <c r="S93" s="172"/>
      <c r="T93" s="170"/>
      <c r="U93" s="170"/>
      <c r="V93" s="170"/>
      <c r="W93" s="633"/>
      <c r="X93" s="1294">
        <f>SUM(X92:Y92)</f>
        <v>0</v>
      </c>
      <c r="Y93" s="1294"/>
      <c r="Z93" s="170" t="s">
        <v>221</v>
      </c>
      <c r="AA93" s="170"/>
      <c r="AB93" s="170"/>
      <c r="AC93" s="171"/>
      <c r="AD93" s="170"/>
      <c r="AE93" s="170"/>
      <c r="AF93" s="170"/>
      <c r="AG93" s="170"/>
      <c r="AH93" s="1267">
        <f>SUM(AH91:AK92)</f>
        <v>0</v>
      </c>
      <c r="AI93" s="1268"/>
      <c r="AJ93" s="1268"/>
      <c r="AK93" s="1269"/>
      <c r="AL93" s="1238"/>
      <c r="AM93" s="1239"/>
      <c r="AN93" s="1240"/>
      <c r="AO93" s="1241"/>
      <c r="AP93" s="1244"/>
      <c r="AQ93" s="1245"/>
      <c r="AR93" s="1248"/>
      <c r="AS93" s="1249"/>
      <c r="AT93" s="1249"/>
      <c r="AU93" s="1252"/>
      <c r="AV93" s="1253"/>
      <c r="AW93" s="90"/>
      <c r="AX93" s="90"/>
    </row>
    <row r="94" spans="2:50" ht="13.5" customHeight="1">
      <c r="B94" s="1234" t="s">
        <v>259</v>
      </c>
      <c r="C94" s="981"/>
      <c r="D94" s="981"/>
      <c r="E94" s="980" t="s">
        <v>173</v>
      </c>
      <c r="F94" s="981"/>
      <c r="G94" s="981"/>
      <c r="H94" s="982"/>
      <c r="I94" s="980" t="s">
        <v>258</v>
      </c>
      <c r="J94" s="981"/>
      <c r="K94" s="981"/>
      <c r="L94" s="981"/>
      <c r="M94" s="981"/>
      <c r="N94" s="981"/>
      <c r="O94" s="981"/>
      <c r="P94" s="981"/>
      <c r="Q94" s="982"/>
      <c r="R94" s="980" t="s">
        <v>257</v>
      </c>
      <c r="S94" s="981"/>
      <c r="T94" s="981"/>
      <c r="U94" s="981"/>
      <c r="V94" s="981"/>
      <c r="W94" s="981"/>
      <c r="X94" s="981"/>
      <c r="Y94" s="981"/>
      <c r="Z94" s="981"/>
      <c r="AA94" s="981"/>
      <c r="AB94" s="981"/>
      <c r="AC94" s="981"/>
      <c r="AD94" s="981"/>
      <c r="AE94" s="981"/>
      <c r="AF94" s="981"/>
      <c r="AG94" s="982"/>
      <c r="AH94" s="980" t="s">
        <v>256</v>
      </c>
      <c r="AI94" s="981"/>
      <c r="AJ94" s="981"/>
      <c r="AK94" s="1235"/>
      <c r="AL94" s="1236" t="s">
        <v>173</v>
      </c>
      <c r="AM94" s="1237"/>
      <c r="AN94" s="1010" t="s">
        <v>255</v>
      </c>
      <c r="AO94" s="1011"/>
      <c r="AP94" s="1011"/>
      <c r="AQ94" s="1206"/>
      <c r="AR94" s="1010" t="s">
        <v>254</v>
      </c>
      <c r="AS94" s="1011"/>
      <c r="AT94" s="1011"/>
      <c r="AU94" s="1011"/>
      <c r="AV94" s="1012"/>
      <c r="AW94" s="90"/>
      <c r="AX94" s="90"/>
    </row>
    <row r="95" spans="2:50" ht="13.5" customHeight="1">
      <c r="B95" s="1207" t="s">
        <v>487</v>
      </c>
      <c r="C95" s="1209" t="s">
        <v>253</v>
      </c>
      <c r="D95" s="1210"/>
      <c r="E95" s="1215" t="s">
        <v>252</v>
      </c>
      <c r="F95" s="1216"/>
      <c r="G95" s="1216"/>
      <c r="H95" s="1217"/>
      <c r="I95" s="614" t="s">
        <v>232</v>
      </c>
      <c r="J95" s="173"/>
      <c r="K95" s="173"/>
      <c r="L95" s="173"/>
      <c r="M95" s="173"/>
      <c r="N95" s="173"/>
      <c r="O95" s="173"/>
      <c r="P95" s="173"/>
      <c r="Q95" s="615"/>
      <c r="R95" s="1221">
        <f>IF($AJ$16+$AJ$18+$AJ$20+$AJ$22=0,0,1644.76)</f>
        <v>0</v>
      </c>
      <c r="S95" s="1221"/>
      <c r="T95" s="173" t="s">
        <v>250</v>
      </c>
      <c r="U95" s="173"/>
      <c r="V95" s="173"/>
      <c r="W95" s="1222">
        <f>$W$29</f>
        <v>0</v>
      </c>
      <c r="X95" s="1222"/>
      <c r="Y95" s="173" t="s">
        <v>633</v>
      </c>
      <c r="Z95" s="173"/>
      <c r="AA95" s="173">
        <v>1</v>
      </c>
      <c r="AB95" s="173" t="s">
        <v>248</v>
      </c>
      <c r="AC95" s="173"/>
      <c r="AD95" s="181">
        <v>0.85</v>
      </c>
      <c r="AE95" s="173" t="s">
        <v>247</v>
      </c>
      <c r="AF95" s="173"/>
      <c r="AG95" s="173"/>
      <c r="AH95" s="1223">
        <f>R95*W95*AA95*AD95</f>
        <v>0</v>
      </c>
      <c r="AI95" s="1224"/>
      <c r="AJ95" s="1224"/>
      <c r="AK95" s="1225"/>
      <c r="AL95" s="1226" t="s">
        <v>166</v>
      </c>
      <c r="AM95" s="1227"/>
      <c r="AN95" s="1230">
        <f>AN29</f>
        <v>0.43099999999999999</v>
      </c>
      <c r="AO95" s="1231"/>
      <c r="AP95" s="1255" t="s">
        <v>655</v>
      </c>
      <c r="AQ95" s="1256"/>
      <c r="AR95" s="1257">
        <f>AN95*AB98/1000</f>
        <v>0</v>
      </c>
      <c r="AS95" s="1258"/>
      <c r="AT95" s="1258"/>
      <c r="AU95" s="1255" t="s">
        <v>220</v>
      </c>
      <c r="AV95" s="1276"/>
      <c r="AW95" s="90"/>
      <c r="AX95" s="90"/>
    </row>
    <row r="96" spans="2:50" ht="13.5" customHeight="1">
      <c r="B96" s="1208"/>
      <c r="C96" s="1211"/>
      <c r="D96" s="1212"/>
      <c r="E96" s="1218"/>
      <c r="F96" s="1219"/>
      <c r="G96" s="1219"/>
      <c r="H96" s="1220"/>
      <c r="I96" s="1278" t="s">
        <v>225</v>
      </c>
      <c r="J96" s="1229"/>
      <c r="K96" s="1279"/>
      <c r="L96" s="1280" t="s">
        <v>656</v>
      </c>
      <c r="M96" s="1229"/>
      <c r="N96" s="1229"/>
      <c r="O96" s="1279"/>
      <c r="P96" s="1281" t="s">
        <v>657</v>
      </c>
      <c r="Q96" s="1282"/>
      <c r="R96" s="179" t="s">
        <v>668</v>
      </c>
      <c r="S96" s="178">
        <f>IF(P96="夏季",17.25,16.16)</f>
        <v>16.16</v>
      </c>
      <c r="T96" s="616" t="s">
        <v>637</v>
      </c>
      <c r="U96" s="617">
        <f>$U$30</f>
        <v>-5.0199999999999996</v>
      </c>
      <c r="V96" s="616" t="s">
        <v>652</v>
      </c>
      <c r="W96" s="618">
        <f>$W$30</f>
        <v>3.36</v>
      </c>
      <c r="X96" s="619" t="s">
        <v>625</v>
      </c>
      <c r="Y96" s="169" t="s">
        <v>239</v>
      </c>
      <c r="Z96" s="619"/>
      <c r="AA96" s="177"/>
      <c r="AB96" s="1283">
        <f>V$17+V$19+V$23+V21</f>
        <v>0</v>
      </c>
      <c r="AC96" s="1283"/>
      <c r="AD96" s="169" t="s">
        <v>638</v>
      </c>
      <c r="AE96" s="169"/>
      <c r="AF96" s="169"/>
      <c r="AG96" s="620"/>
      <c r="AH96" s="1284">
        <f>(S96+U96+W96)*AB96</f>
        <v>0</v>
      </c>
      <c r="AI96" s="1285"/>
      <c r="AJ96" s="1285"/>
      <c r="AK96" s="1286"/>
      <c r="AL96" s="1228"/>
      <c r="AM96" s="1229"/>
      <c r="AN96" s="1232"/>
      <c r="AO96" s="1233"/>
      <c r="AP96" s="1242"/>
      <c r="AQ96" s="1243"/>
      <c r="AR96" s="1246"/>
      <c r="AS96" s="1247"/>
      <c r="AT96" s="1247"/>
      <c r="AU96" s="1242"/>
      <c r="AV96" s="1277"/>
      <c r="AW96" s="90"/>
      <c r="AX96" s="90"/>
    </row>
    <row r="97" spans="2:50" ht="13.5" customHeight="1">
      <c r="B97" s="1208"/>
      <c r="C97" s="1211"/>
      <c r="D97" s="1212"/>
      <c r="E97" s="1218"/>
      <c r="F97" s="1219"/>
      <c r="G97" s="1219"/>
      <c r="H97" s="1220"/>
      <c r="I97" s="621"/>
      <c r="J97" s="622"/>
      <c r="K97" s="622"/>
      <c r="L97" s="623"/>
      <c r="M97" s="623"/>
      <c r="N97" s="623"/>
      <c r="O97" s="623"/>
      <c r="P97" s="623"/>
      <c r="Q97" s="624"/>
      <c r="R97" s="176"/>
      <c r="S97" s="625" t="s">
        <v>238</v>
      </c>
      <c r="T97" s="626"/>
      <c r="U97" s="627" t="s">
        <v>237</v>
      </c>
      <c r="V97" s="626"/>
      <c r="W97" s="628" t="s">
        <v>236</v>
      </c>
      <c r="X97" s="629"/>
      <c r="Y97" s="175"/>
      <c r="Z97" s="629"/>
      <c r="AA97" s="371"/>
      <c r="AB97" s="386"/>
      <c r="AC97" s="386"/>
      <c r="AD97" s="175"/>
      <c r="AE97" s="175"/>
      <c r="AF97" s="175"/>
      <c r="AG97" s="630"/>
      <c r="AH97" s="1287"/>
      <c r="AI97" s="1288"/>
      <c r="AJ97" s="1288"/>
      <c r="AK97" s="1289"/>
      <c r="AL97" s="1228"/>
      <c r="AM97" s="1229"/>
      <c r="AN97" s="1232"/>
      <c r="AO97" s="1233"/>
      <c r="AP97" s="1242"/>
      <c r="AQ97" s="1243"/>
      <c r="AR97" s="1246"/>
      <c r="AS97" s="1247"/>
      <c r="AT97" s="1247"/>
      <c r="AU97" s="1242"/>
      <c r="AV97" s="1277"/>
      <c r="AW97" s="90"/>
      <c r="AX97" s="90"/>
    </row>
    <row r="98" spans="2:50" ht="13.5" customHeight="1">
      <c r="B98" s="1208"/>
      <c r="C98" s="1213"/>
      <c r="D98" s="1214"/>
      <c r="E98" s="1270" t="s">
        <v>222</v>
      </c>
      <c r="F98" s="1271"/>
      <c r="G98" s="1271"/>
      <c r="H98" s="1272"/>
      <c r="I98" s="631"/>
      <c r="J98" s="170"/>
      <c r="K98" s="170"/>
      <c r="L98" s="170"/>
      <c r="M98" s="170"/>
      <c r="N98" s="170"/>
      <c r="O98" s="170"/>
      <c r="P98" s="170"/>
      <c r="Q98" s="632"/>
      <c r="R98" s="172"/>
      <c r="S98" s="172"/>
      <c r="T98" s="170"/>
      <c r="U98" s="170"/>
      <c r="V98" s="170"/>
      <c r="W98" s="633"/>
      <c r="X98" s="634"/>
      <c r="Y98" s="634"/>
      <c r="Z98" s="635"/>
      <c r="AA98" s="636"/>
      <c r="AB98" s="1273">
        <f>SUM(AB96:AC96)</f>
        <v>0</v>
      </c>
      <c r="AC98" s="1273"/>
      <c r="AD98" s="637" t="s">
        <v>235</v>
      </c>
      <c r="AE98" s="170"/>
      <c r="AF98" s="170"/>
      <c r="AG98" s="170"/>
      <c r="AH98" s="1267">
        <f>SUM(AH95:AK96)</f>
        <v>0</v>
      </c>
      <c r="AI98" s="1268"/>
      <c r="AJ98" s="1268"/>
      <c r="AK98" s="1269"/>
      <c r="AL98" s="1228"/>
      <c r="AM98" s="1229"/>
      <c r="AN98" s="1232"/>
      <c r="AO98" s="1233"/>
      <c r="AP98" s="1242"/>
      <c r="AQ98" s="1243"/>
      <c r="AR98" s="1246"/>
      <c r="AS98" s="1247"/>
      <c r="AT98" s="1247"/>
      <c r="AU98" s="1242"/>
      <c r="AV98" s="1277"/>
      <c r="AW98" s="90"/>
      <c r="AX98" s="90"/>
    </row>
    <row r="99" spans="2:50" ht="13.5" customHeight="1">
      <c r="B99" s="1208"/>
      <c r="C99" s="1209" t="s">
        <v>234</v>
      </c>
      <c r="D99" s="1210"/>
      <c r="E99" s="1274" t="s">
        <v>233</v>
      </c>
      <c r="F99" s="1216"/>
      <c r="G99" s="1216"/>
      <c r="H99" s="1217"/>
      <c r="I99" s="614" t="s">
        <v>232</v>
      </c>
      <c r="J99" s="173"/>
      <c r="K99" s="173"/>
      <c r="L99" s="173"/>
      <c r="M99" s="173"/>
      <c r="N99" s="173"/>
      <c r="O99" s="173"/>
      <c r="P99" s="173"/>
      <c r="Q99" s="615"/>
      <c r="R99" s="354" t="s">
        <v>614</v>
      </c>
      <c r="S99" s="1275">
        <f>IF('様式11-5'!Y$1="LPG",0,IF(V$25&lt;50,料金単価!$C$7,(IF(V$25&lt;100,料金単価!$C$8,IF($V$25&lt;250,料金単価!$C$9,IF($V$25&lt;500,料金単価!$C$10,IF($V$25&lt;800,料金単価!$C$11,料金単価!$C$12)))))))</f>
        <v>1210</v>
      </c>
      <c r="T99" s="1275"/>
      <c r="U99" s="173" t="s">
        <v>231</v>
      </c>
      <c r="V99" s="388"/>
      <c r="W99" s="174"/>
      <c r="X99" s="174"/>
      <c r="Y99" s="174"/>
      <c r="Z99" s="174"/>
      <c r="AA99" s="174"/>
      <c r="AB99" s="173">
        <v>1</v>
      </c>
      <c r="AC99" s="387" t="s">
        <v>229</v>
      </c>
      <c r="AD99" s="173"/>
      <c r="AE99" s="173"/>
      <c r="AF99" s="173"/>
      <c r="AG99" s="173"/>
      <c r="AH99" s="1223">
        <f>S99*AB99</f>
        <v>1210</v>
      </c>
      <c r="AI99" s="1224"/>
      <c r="AJ99" s="1224"/>
      <c r="AK99" s="1225"/>
      <c r="AL99" s="1254" t="s">
        <v>233</v>
      </c>
      <c r="AM99" s="1227"/>
      <c r="AN99" s="1230">
        <f>AN33</f>
        <v>2.29</v>
      </c>
      <c r="AO99" s="1231"/>
      <c r="AP99" s="1255" t="s">
        <v>645</v>
      </c>
      <c r="AQ99" s="1256"/>
      <c r="AR99" s="1257">
        <f>AN99*X101/1000</f>
        <v>0</v>
      </c>
      <c r="AS99" s="1258"/>
      <c r="AT99" s="1258"/>
      <c r="AU99" s="1259" t="s">
        <v>220</v>
      </c>
      <c r="AV99" s="1260"/>
      <c r="AW99" s="90"/>
      <c r="AX99" s="90"/>
    </row>
    <row r="100" spans="2:50" ht="13.5" customHeight="1">
      <c r="B100" s="1208"/>
      <c r="C100" s="1211"/>
      <c r="D100" s="1212"/>
      <c r="E100" s="1218"/>
      <c r="F100" s="1219"/>
      <c r="G100" s="1219"/>
      <c r="H100" s="1220"/>
      <c r="I100" s="638" t="s">
        <v>225</v>
      </c>
      <c r="J100" s="168"/>
      <c r="K100" s="168"/>
      <c r="L100" s="168"/>
      <c r="M100" s="168"/>
      <c r="N100" s="168"/>
      <c r="O100" s="168"/>
      <c r="P100" s="168" t="s">
        <v>482</v>
      </c>
      <c r="Q100" s="639"/>
      <c r="R100" s="179" t="s">
        <v>614</v>
      </c>
      <c r="S100" s="1261">
        <f>IF(P100="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157.34</v>
      </c>
      <c r="T100" s="1261"/>
      <c r="U100" s="168" t="s">
        <v>226</v>
      </c>
      <c r="V100" s="640" t="s">
        <v>669</v>
      </c>
      <c r="W100" s="641">
        <f>W89</f>
        <v>-37.96</v>
      </c>
      <c r="X100" s="642" t="s">
        <v>686</v>
      </c>
      <c r="Y100" s="623" t="s">
        <v>647</v>
      </c>
      <c r="Z100" s="1295">
        <f>IF('様式11-5'!Y$1="LPG",0,V$25)</f>
        <v>0</v>
      </c>
      <c r="AA100" s="1295"/>
      <c r="AB100" s="168" t="s">
        <v>662</v>
      </c>
      <c r="AC100" s="168"/>
      <c r="AD100" s="168"/>
      <c r="AE100" s="168"/>
      <c r="AF100" s="168"/>
      <c r="AG100" s="168"/>
      <c r="AH100" s="1263">
        <f>(S100+W100)*Z100</f>
        <v>0</v>
      </c>
      <c r="AI100" s="1264"/>
      <c r="AJ100" s="1264"/>
      <c r="AK100" s="1265"/>
      <c r="AL100" s="1228"/>
      <c r="AM100" s="1229"/>
      <c r="AN100" s="1232"/>
      <c r="AO100" s="1233"/>
      <c r="AP100" s="1242"/>
      <c r="AQ100" s="1243"/>
      <c r="AR100" s="1246"/>
      <c r="AS100" s="1247"/>
      <c r="AT100" s="1247"/>
      <c r="AU100" s="1250"/>
      <c r="AV100" s="1251"/>
      <c r="AW100" s="90"/>
      <c r="AX100" s="90"/>
    </row>
    <row r="101" spans="2:50" ht="13.5" customHeight="1">
      <c r="B101" s="1208"/>
      <c r="C101" s="1211"/>
      <c r="D101" s="1212"/>
      <c r="E101" s="1270" t="s">
        <v>222</v>
      </c>
      <c r="F101" s="1271"/>
      <c r="G101" s="1271"/>
      <c r="H101" s="1272"/>
      <c r="I101" s="631"/>
      <c r="J101" s="170"/>
      <c r="K101" s="170"/>
      <c r="L101" s="170"/>
      <c r="M101" s="170"/>
      <c r="N101" s="170"/>
      <c r="O101" s="170"/>
      <c r="P101" s="170"/>
      <c r="Q101" s="632"/>
      <c r="R101" s="172"/>
      <c r="S101" s="172"/>
      <c r="T101" s="170"/>
      <c r="U101" s="170"/>
      <c r="V101" s="170"/>
      <c r="W101" s="633"/>
      <c r="X101" s="634"/>
      <c r="Y101" s="634"/>
      <c r="Z101" s="1266">
        <f>SUM(Z100:Z100)</f>
        <v>0</v>
      </c>
      <c r="AA101" s="1266"/>
      <c r="AB101" s="635" t="s">
        <v>221</v>
      </c>
      <c r="AC101" s="635"/>
      <c r="AD101" s="170"/>
      <c r="AE101" s="170"/>
      <c r="AF101" s="170"/>
      <c r="AG101" s="170"/>
      <c r="AH101" s="1267">
        <f>SUM(AH99:AK100)</f>
        <v>1210</v>
      </c>
      <c r="AI101" s="1268"/>
      <c r="AJ101" s="1268"/>
      <c r="AK101" s="1269"/>
      <c r="AL101" s="1238"/>
      <c r="AM101" s="1239"/>
      <c r="AN101" s="1240"/>
      <c r="AO101" s="1241"/>
      <c r="AP101" s="1244"/>
      <c r="AQ101" s="1245"/>
      <c r="AR101" s="1248"/>
      <c r="AS101" s="1249"/>
      <c r="AT101" s="1249"/>
      <c r="AU101" s="1252"/>
      <c r="AV101" s="1253"/>
      <c r="AW101" s="90"/>
      <c r="AX101" s="90"/>
    </row>
    <row r="102" spans="2:50" ht="13.5" customHeight="1">
      <c r="B102" s="1208"/>
      <c r="C102" s="1211"/>
      <c r="D102" s="1212"/>
      <c r="E102" s="1274" t="s">
        <v>649</v>
      </c>
      <c r="F102" s="1216"/>
      <c r="G102" s="1216"/>
      <c r="H102" s="1217"/>
      <c r="I102" s="614" t="s">
        <v>232</v>
      </c>
      <c r="J102" s="173"/>
      <c r="K102" s="173"/>
      <c r="L102" s="173"/>
      <c r="M102" s="173"/>
      <c r="N102" s="173"/>
      <c r="O102" s="173"/>
      <c r="P102" s="173"/>
      <c r="Q102" s="615"/>
      <c r="R102" s="1224">
        <f>$R$36</f>
        <v>0</v>
      </c>
      <c r="S102" s="1224"/>
      <c r="T102" s="173" t="s">
        <v>231</v>
      </c>
      <c r="U102" s="173"/>
      <c r="V102" s="174"/>
      <c r="W102" s="174"/>
      <c r="X102" s="174"/>
      <c r="Y102" s="174"/>
      <c r="Z102" s="174"/>
      <c r="AA102" s="174"/>
      <c r="AB102" s="173">
        <v>1</v>
      </c>
      <c r="AC102" s="387" t="s">
        <v>229</v>
      </c>
      <c r="AD102" s="173"/>
      <c r="AE102" s="173"/>
      <c r="AF102" s="173"/>
      <c r="AG102" s="173"/>
      <c r="AH102" s="1223">
        <f>R102*AB102</f>
        <v>0</v>
      </c>
      <c r="AI102" s="1224"/>
      <c r="AJ102" s="1224"/>
      <c r="AK102" s="1225"/>
      <c r="AL102" s="1228" t="s">
        <v>230</v>
      </c>
      <c r="AM102" s="1229"/>
      <c r="AN102" s="1232">
        <f>AN36</f>
        <v>6</v>
      </c>
      <c r="AO102" s="1233"/>
      <c r="AP102" s="1242" t="s">
        <v>645</v>
      </c>
      <c r="AQ102" s="1243"/>
      <c r="AR102" s="1246">
        <f>AN102*X104/1000</f>
        <v>0</v>
      </c>
      <c r="AS102" s="1247"/>
      <c r="AT102" s="1247"/>
      <c r="AU102" s="1250" t="s">
        <v>220</v>
      </c>
      <c r="AV102" s="1251"/>
      <c r="AW102" s="90"/>
      <c r="AX102" s="90"/>
    </row>
    <row r="103" spans="2:50" ht="13.5" customHeight="1">
      <c r="B103" s="1208"/>
      <c r="C103" s="1211"/>
      <c r="D103" s="1212"/>
      <c r="E103" s="1218"/>
      <c r="F103" s="1219"/>
      <c r="G103" s="1219"/>
      <c r="H103" s="1220"/>
      <c r="I103" s="638" t="s">
        <v>225</v>
      </c>
      <c r="J103" s="168"/>
      <c r="K103" s="168"/>
      <c r="L103" s="168"/>
      <c r="M103" s="168"/>
      <c r="N103" s="168"/>
      <c r="O103" s="168"/>
      <c r="P103" s="168"/>
      <c r="Q103" s="639"/>
      <c r="R103" s="1290">
        <f>$R$37</f>
        <v>296</v>
      </c>
      <c r="S103" s="1291"/>
      <c r="T103" s="168" t="s">
        <v>226</v>
      </c>
      <c r="U103" s="168"/>
      <c r="V103" s="168"/>
      <c r="W103" s="168"/>
      <c r="X103" s="1292">
        <f>IF('様式11-5'!Y$1="LPG",V$25,0)</f>
        <v>0</v>
      </c>
      <c r="Y103" s="1293"/>
      <c r="Z103" s="168" t="s">
        <v>648</v>
      </c>
      <c r="AA103" s="168"/>
      <c r="AB103" s="168"/>
      <c r="AC103" s="169"/>
      <c r="AD103" s="168"/>
      <c r="AE103" s="168"/>
      <c r="AF103" s="168"/>
      <c r="AG103" s="168"/>
      <c r="AH103" s="1263">
        <f>R103*X103</f>
        <v>0</v>
      </c>
      <c r="AI103" s="1264"/>
      <c r="AJ103" s="1264"/>
      <c r="AK103" s="1265"/>
      <c r="AL103" s="1228"/>
      <c r="AM103" s="1229"/>
      <c r="AN103" s="1232"/>
      <c r="AO103" s="1233"/>
      <c r="AP103" s="1242"/>
      <c r="AQ103" s="1243"/>
      <c r="AR103" s="1246"/>
      <c r="AS103" s="1247"/>
      <c r="AT103" s="1247"/>
      <c r="AU103" s="1250"/>
      <c r="AV103" s="1251"/>
      <c r="AW103" s="90"/>
      <c r="AX103" s="90"/>
    </row>
    <row r="104" spans="2:50" ht="13.5" customHeight="1" thickBot="1">
      <c r="B104" s="1208"/>
      <c r="C104" s="1213"/>
      <c r="D104" s="1214"/>
      <c r="E104" s="1270" t="s">
        <v>222</v>
      </c>
      <c r="F104" s="1271"/>
      <c r="G104" s="1271"/>
      <c r="H104" s="1272"/>
      <c r="I104" s="631"/>
      <c r="J104" s="170"/>
      <c r="K104" s="170"/>
      <c r="L104" s="170"/>
      <c r="M104" s="170"/>
      <c r="N104" s="170"/>
      <c r="O104" s="170"/>
      <c r="P104" s="170"/>
      <c r="Q104" s="632"/>
      <c r="R104" s="172"/>
      <c r="S104" s="172"/>
      <c r="T104" s="170"/>
      <c r="U104" s="170"/>
      <c r="V104" s="170"/>
      <c r="W104" s="633"/>
      <c r="X104" s="1294">
        <f>SUM(X103:Y103)</f>
        <v>0</v>
      </c>
      <c r="Y104" s="1294"/>
      <c r="Z104" s="170" t="s">
        <v>221</v>
      </c>
      <c r="AA104" s="170"/>
      <c r="AB104" s="170"/>
      <c r="AC104" s="171"/>
      <c r="AD104" s="170"/>
      <c r="AE104" s="170"/>
      <c r="AF104" s="170"/>
      <c r="AG104" s="170"/>
      <c r="AH104" s="1267">
        <f>SUM(AH102:AK103)</f>
        <v>0</v>
      </c>
      <c r="AI104" s="1268"/>
      <c r="AJ104" s="1268"/>
      <c r="AK104" s="1269"/>
      <c r="AL104" s="1238"/>
      <c r="AM104" s="1239"/>
      <c r="AN104" s="1240"/>
      <c r="AO104" s="1241"/>
      <c r="AP104" s="1244"/>
      <c r="AQ104" s="1245"/>
      <c r="AR104" s="1248"/>
      <c r="AS104" s="1249"/>
      <c r="AT104" s="1249"/>
      <c r="AU104" s="1252"/>
      <c r="AV104" s="1253"/>
      <c r="AW104" s="90"/>
      <c r="AX104" s="90"/>
    </row>
    <row r="105" spans="2:50" ht="13.5" customHeight="1">
      <c r="B105" s="1234" t="s">
        <v>259</v>
      </c>
      <c r="C105" s="981"/>
      <c r="D105" s="981"/>
      <c r="E105" s="980" t="s">
        <v>173</v>
      </c>
      <c r="F105" s="981"/>
      <c r="G105" s="981"/>
      <c r="H105" s="982"/>
      <c r="I105" s="980" t="s">
        <v>258</v>
      </c>
      <c r="J105" s="981"/>
      <c r="K105" s="981"/>
      <c r="L105" s="981"/>
      <c r="M105" s="981"/>
      <c r="N105" s="981"/>
      <c r="O105" s="981"/>
      <c r="P105" s="981"/>
      <c r="Q105" s="982"/>
      <c r="R105" s="980" t="s">
        <v>257</v>
      </c>
      <c r="S105" s="981"/>
      <c r="T105" s="981"/>
      <c r="U105" s="981"/>
      <c r="V105" s="981"/>
      <c r="W105" s="981"/>
      <c r="X105" s="981"/>
      <c r="Y105" s="981"/>
      <c r="Z105" s="981"/>
      <c r="AA105" s="981"/>
      <c r="AB105" s="981"/>
      <c r="AC105" s="981"/>
      <c r="AD105" s="981"/>
      <c r="AE105" s="981"/>
      <c r="AF105" s="981"/>
      <c r="AG105" s="982"/>
      <c r="AH105" s="980" t="s">
        <v>256</v>
      </c>
      <c r="AI105" s="981"/>
      <c r="AJ105" s="981"/>
      <c r="AK105" s="1235"/>
      <c r="AL105" s="1236" t="s">
        <v>173</v>
      </c>
      <c r="AM105" s="1237"/>
      <c r="AN105" s="1010" t="s">
        <v>255</v>
      </c>
      <c r="AO105" s="1011"/>
      <c r="AP105" s="1011"/>
      <c r="AQ105" s="1206"/>
      <c r="AR105" s="1010" t="s">
        <v>254</v>
      </c>
      <c r="AS105" s="1011"/>
      <c r="AT105" s="1011"/>
      <c r="AU105" s="1011"/>
      <c r="AV105" s="1012"/>
      <c r="AW105" s="90"/>
      <c r="AX105" s="90"/>
    </row>
    <row r="106" spans="2:50" ht="13.5" customHeight="1">
      <c r="B106" s="1207" t="s">
        <v>488</v>
      </c>
      <c r="C106" s="1209" t="s">
        <v>253</v>
      </c>
      <c r="D106" s="1210"/>
      <c r="E106" s="1215" t="s">
        <v>252</v>
      </c>
      <c r="F106" s="1216"/>
      <c r="G106" s="1216"/>
      <c r="H106" s="1217"/>
      <c r="I106" s="614" t="s">
        <v>232</v>
      </c>
      <c r="J106" s="173"/>
      <c r="K106" s="173"/>
      <c r="L106" s="173"/>
      <c r="M106" s="173"/>
      <c r="N106" s="173"/>
      <c r="O106" s="173"/>
      <c r="P106" s="173"/>
      <c r="Q106" s="615"/>
      <c r="R106" s="1221">
        <f>IF($AJ$16+$AJ$18+$AJ$20+$AJ$22=0,0,1644.76)</f>
        <v>0</v>
      </c>
      <c r="S106" s="1221"/>
      <c r="T106" s="173" t="s">
        <v>250</v>
      </c>
      <c r="U106" s="173"/>
      <c r="V106" s="173"/>
      <c r="W106" s="1222">
        <f>$W$29</f>
        <v>0</v>
      </c>
      <c r="X106" s="1222"/>
      <c r="Y106" s="173" t="s">
        <v>624</v>
      </c>
      <c r="Z106" s="173"/>
      <c r="AA106" s="173">
        <v>1</v>
      </c>
      <c r="AB106" s="173" t="s">
        <v>248</v>
      </c>
      <c r="AC106" s="173"/>
      <c r="AD106" s="181">
        <v>0.85</v>
      </c>
      <c r="AE106" s="173" t="s">
        <v>247</v>
      </c>
      <c r="AF106" s="173"/>
      <c r="AG106" s="173"/>
      <c r="AH106" s="1223">
        <f>R106*W106*AA106*AD106</f>
        <v>0</v>
      </c>
      <c r="AI106" s="1224"/>
      <c r="AJ106" s="1224"/>
      <c r="AK106" s="1225"/>
      <c r="AL106" s="1226" t="s">
        <v>166</v>
      </c>
      <c r="AM106" s="1227"/>
      <c r="AN106" s="1230">
        <f>AN29</f>
        <v>0.43099999999999999</v>
      </c>
      <c r="AO106" s="1231"/>
      <c r="AP106" s="1255" t="s">
        <v>634</v>
      </c>
      <c r="AQ106" s="1256"/>
      <c r="AR106" s="1257">
        <f>AN106*AB109/1000</f>
        <v>0</v>
      </c>
      <c r="AS106" s="1258"/>
      <c r="AT106" s="1258"/>
      <c r="AU106" s="1255" t="s">
        <v>220</v>
      </c>
      <c r="AV106" s="1276"/>
      <c r="AW106" s="90"/>
      <c r="AX106" s="90"/>
    </row>
    <row r="107" spans="2:50" ht="13.5" customHeight="1">
      <c r="B107" s="1208"/>
      <c r="C107" s="1211"/>
      <c r="D107" s="1212"/>
      <c r="E107" s="1218"/>
      <c r="F107" s="1219"/>
      <c r="G107" s="1219"/>
      <c r="H107" s="1220"/>
      <c r="I107" s="1278" t="s">
        <v>225</v>
      </c>
      <c r="J107" s="1229"/>
      <c r="K107" s="1279"/>
      <c r="L107" s="1280" t="s">
        <v>665</v>
      </c>
      <c r="M107" s="1229"/>
      <c r="N107" s="1229"/>
      <c r="O107" s="1279"/>
      <c r="P107" s="1281" t="s">
        <v>663</v>
      </c>
      <c r="Q107" s="1282"/>
      <c r="R107" s="179" t="s">
        <v>651</v>
      </c>
      <c r="S107" s="178">
        <f>IF(P107="夏季",17.25,16.16)</f>
        <v>16.16</v>
      </c>
      <c r="T107" s="616" t="s">
        <v>683</v>
      </c>
      <c r="U107" s="617">
        <f>$U$30</f>
        <v>-5.0199999999999996</v>
      </c>
      <c r="V107" s="616" t="s">
        <v>652</v>
      </c>
      <c r="W107" s="618">
        <f>$W$30</f>
        <v>3.36</v>
      </c>
      <c r="X107" s="619" t="s">
        <v>625</v>
      </c>
      <c r="Y107" s="169" t="s">
        <v>239</v>
      </c>
      <c r="Z107" s="619"/>
      <c r="AA107" s="177"/>
      <c r="AB107" s="1283">
        <f>X$17+X$19+X$23+X21</f>
        <v>0</v>
      </c>
      <c r="AC107" s="1283"/>
      <c r="AD107" s="169" t="s">
        <v>664</v>
      </c>
      <c r="AE107" s="169"/>
      <c r="AF107" s="169"/>
      <c r="AG107" s="620"/>
      <c r="AH107" s="1284">
        <f>(S107+U107+W107)*AB107</f>
        <v>0</v>
      </c>
      <c r="AI107" s="1285"/>
      <c r="AJ107" s="1285"/>
      <c r="AK107" s="1286"/>
      <c r="AL107" s="1228"/>
      <c r="AM107" s="1229"/>
      <c r="AN107" s="1232"/>
      <c r="AO107" s="1233"/>
      <c r="AP107" s="1242"/>
      <c r="AQ107" s="1243"/>
      <c r="AR107" s="1246"/>
      <c r="AS107" s="1247"/>
      <c r="AT107" s="1247"/>
      <c r="AU107" s="1242"/>
      <c r="AV107" s="1277"/>
      <c r="AW107" s="90"/>
      <c r="AX107" s="90"/>
    </row>
    <row r="108" spans="2:50" ht="13.5" customHeight="1">
      <c r="B108" s="1208"/>
      <c r="C108" s="1211"/>
      <c r="D108" s="1212"/>
      <c r="E108" s="1218"/>
      <c r="F108" s="1219"/>
      <c r="G108" s="1219"/>
      <c r="H108" s="1220"/>
      <c r="I108" s="621"/>
      <c r="J108" s="622"/>
      <c r="K108" s="622"/>
      <c r="L108" s="623"/>
      <c r="M108" s="623"/>
      <c r="N108" s="623"/>
      <c r="O108" s="623"/>
      <c r="P108" s="623"/>
      <c r="Q108" s="624"/>
      <c r="R108" s="176"/>
      <c r="S108" s="625" t="s">
        <v>238</v>
      </c>
      <c r="T108" s="643"/>
      <c r="U108" s="644" t="s">
        <v>237</v>
      </c>
      <c r="V108" s="643"/>
      <c r="W108" s="628" t="s">
        <v>236</v>
      </c>
      <c r="Y108" s="175"/>
      <c r="AA108" s="93"/>
      <c r="AB108" s="386"/>
      <c r="AC108" s="386"/>
      <c r="AD108" s="175"/>
      <c r="AE108" s="175"/>
      <c r="AF108" s="175"/>
      <c r="AG108" s="630"/>
      <c r="AH108" s="1287"/>
      <c r="AI108" s="1288"/>
      <c r="AJ108" s="1288"/>
      <c r="AK108" s="1289"/>
      <c r="AL108" s="1228"/>
      <c r="AM108" s="1229"/>
      <c r="AN108" s="1232"/>
      <c r="AO108" s="1233"/>
      <c r="AP108" s="1242"/>
      <c r="AQ108" s="1243"/>
      <c r="AR108" s="1246"/>
      <c r="AS108" s="1247"/>
      <c r="AT108" s="1247"/>
      <c r="AU108" s="1242"/>
      <c r="AV108" s="1277"/>
      <c r="AW108" s="90"/>
      <c r="AX108" s="90"/>
    </row>
    <row r="109" spans="2:50" ht="13.5" customHeight="1">
      <c r="B109" s="1208"/>
      <c r="C109" s="1213"/>
      <c r="D109" s="1214"/>
      <c r="E109" s="1270" t="s">
        <v>222</v>
      </c>
      <c r="F109" s="1271"/>
      <c r="G109" s="1271"/>
      <c r="H109" s="1272"/>
      <c r="I109" s="631"/>
      <c r="J109" s="170"/>
      <c r="K109" s="170"/>
      <c r="L109" s="170"/>
      <c r="M109" s="170"/>
      <c r="N109" s="170"/>
      <c r="O109" s="170"/>
      <c r="P109" s="170"/>
      <c r="Q109" s="632"/>
      <c r="R109" s="172"/>
      <c r="S109" s="172"/>
      <c r="T109" s="170"/>
      <c r="U109" s="170"/>
      <c r="V109" s="170"/>
      <c r="W109" s="633"/>
      <c r="X109" s="634"/>
      <c r="Y109" s="634"/>
      <c r="Z109" s="635"/>
      <c r="AA109" s="636"/>
      <c r="AB109" s="1273">
        <f>SUM(AB107:AC107)</f>
        <v>0</v>
      </c>
      <c r="AC109" s="1273"/>
      <c r="AD109" s="637" t="s">
        <v>235</v>
      </c>
      <c r="AE109" s="170"/>
      <c r="AF109" s="170"/>
      <c r="AG109" s="170"/>
      <c r="AH109" s="1267">
        <f>SUM(AH106:AK107)</f>
        <v>0</v>
      </c>
      <c r="AI109" s="1268"/>
      <c r="AJ109" s="1268"/>
      <c r="AK109" s="1269"/>
      <c r="AL109" s="1228"/>
      <c r="AM109" s="1229"/>
      <c r="AN109" s="1232"/>
      <c r="AO109" s="1233"/>
      <c r="AP109" s="1242"/>
      <c r="AQ109" s="1243"/>
      <c r="AR109" s="1246"/>
      <c r="AS109" s="1247"/>
      <c r="AT109" s="1247"/>
      <c r="AU109" s="1242"/>
      <c r="AV109" s="1277"/>
      <c r="AW109" s="90"/>
      <c r="AX109" s="90"/>
    </row>
    <row r="110" spans="2:50" ht="13.5" customHeight="1">
      <c r="B110" s="1208"/>
      <c r="C110" s="1209" t="s">
        <v>234</v>
      </c>
      <c r="D110" s="1210"/>
      <c r="E110" s="1274" t="s">
        <v>233</v>
      </c>
      <c r="F110" s="1216"/>
      <c r="G110" s="1216"/>
      <c r="H110" s="1217"/>
      <c r="I110" s="614" t="s">
        <v>232</v>
      </c>
      <c r="J110" s="173"/>
      <c r="K110" s="173"/>
      <c r="L110" s="173"/>
      <c r="M110" s="173"/>
      <c r="N110" s="173"/>
      <c r="O110" s="173"/>
      <c r="P110" s="173"/>
      <c r="Q110" s="615"/>
      <c r="R110" s="354" t="s">
        <v>616</v>
      </c>
      <c r="S110" s="1275">
        <f>IF('様式11-5'!Y$1="LPG",0,IF(X$25&lt;50,料金単価!$C$7,(IF(X$25&lt;100,料金単価!$C$8,IF($X$25&lt;250,料金単価!$C$9,IF($X$25&lt;500,料金単価!$C$10,IF($X$25&lt;800,料金単価!$C$11,料金単価!$C$12)))))))</f>
        <v>1210</v>
      </c>
      <c r="T110" s="1275"/>
      <c r="U110" s="173" t="s">
        <v>231</v>
      </c>
      <c r="V110" s="388"/>
      <c r="W110" s="174"/>
      <c r="X110" s="174"/>
      <c r="Y110" s="174"/>
      <c r="Z110" s="174"/>
      <c r="AA110" s="174"/>
      <c r="AB110" s="173">
        <v>1</v>
      </c>
      <c r="AC110" s="387" t="s">
        <v>229</v>
      </c>
      <c r="AD110" s="173"/>
      <c r="AE110" s="173"/>
      <c r="AF110" s="173"/>
      <c r="AG110" s="173"/>
      <c r="AH110" s="1223">
        <f>S110*AB110</f>
        <v>1210</v>
      </c>
      <c r="AI110" s="1224"/>
      <c r="AJ110" s="1224"/>
      <c r="AK110" s="1225"/>
      <c r="AL110" s="1254" t="s">
        <v>233</v>
      </c>
      <c r="AM110" s="1227"/>
      <c r="AN110" s="1230">
        <f>AN33</f>
        <v>2.29</v>
      </c>
      <c r="AO110" s="1231"/>
      <c r="AP110" s="1255" t="s">
        <v>642</v>
      </c>
      <c r="AQ110" s="1256"/>
      <c r="AR110" s="1257">
        <f>AN110*X112/1000</f>
        <v>0</v>
      </c>
      <c r="AS110" s="1258"/>
      <c r="AT110" s="1258"/>
      <c r="AU110" s="1259" t="s">
        <v>220</v>
      </c>
      <c r="AV110" s="1260"/>
      <c r="AW110" s="90"/>
      <c r="AX110" s="90"/>
    </row>
    <row r="111" spans="2:50" ht="13.5" customHeight="1">
      <c r="B111" s="1208"/>
      <c r="C111" s="1211"/>
      <c r="D111" s="1212"/>
      <c r="E111" s="1218"/>
      <c r="F111" s="1219"/>
      <c r="G111" s="1219"/>
      <c r="H111" s="1220"/>
      <c r="I111" s="638" t="s">
        <v>225</v>
      </c>
      <c r="J111" s="168"/>
      <c r="K111" s="168"/>
      <c r="L111" s="168"/>
      <c r="M111" s="168"/>
      <c r="N111" s="168"/>
      <c r="O111" s="168"/>
      <c r="P111" s="168" t="s">
        <v>482</v>
      </c>
      <c r="Q111" s="639"/>
      <c r="R111" s="179" t="s">
        <v>659</v>
      </c>
      <c r="S111" s="1261">
        <f>IF(P111="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157.34</v>
      </c>
      <c r="T111" s="1261"/>
      <c r="U111" s="168" t="s">
        <v>226</v>
      </c>
      <c r="V111" s="640" t="s">
        <v>626</v>
      </c>
      <c r="W111" s="641">
        <f>W100</f>
        <v>-37.96</v>
      </c>
      <c r="X111" s="642" t="s">
        <v>660</v>
      </c>
      <c r="Y111" s="623" t="s">
        <v>654</v>
      </c>
      <c r="Z111" s="1295">
        <f>IF('様式11-5'!Y$1="LPG",0,X$25)</f>
        <v>0</v>
      </c>
      <c r="AA111" s="1295"/>
      <c r="AB111" s="168" t="s">
        <v>648</v>
      </c>
      <c r="AC111" s="168"/>
      <c r="AD111" s="168"/>
      <c r="AE111" s="168"/>
      <c r="AF111" s="168"/>
      <c r="AG111" s="168"/>
      <c r="AH111" s="1263">
        <f>(S111+W111)*Z111</f>
        <v>0</v>
      </c>
      <c r="AI111" s="1264"/>
      <c r="AJ111" s="1264"/>
      <c r="AK111" s="1265"/>
      <c r="AL111" s="1228"/>
      <c r="AM111" s="1229"/>
      <c r="AN111" s="1232"/>
      <c r="AO111" s="1233"/>
      <c r="AP111" s="1242"/>
      <c r="AQ111" s="1243"/>
      <c r="AR111" s="1246"/>
      <c r="AS111" s="1247"/>
      <c r="AT111" s="1247"/>
      <c r="AU111" s="1250"/>
      <c r="AV111" s="1251"/>
      <c r="AW111" s="90"/>
      <c r="AX111" s="90"/>
    </row>
    <row r="112" spans="2:50" ht="13.5" customHeight="1">
      <c r="B112" s="1208"/>
      <c r="C112" s="1211"/>
      <c r="D112" s="1212"/>
      <c r="E112" s="1270" t="s">
        <v>222</v>
      </c>
      <c r="F112" s="1271"/>
      <c r="G112" s="1271"/>
      <c r="H112" s="1272"/>
      <c r="I112" s="631"/>
      <c r="J112" s="170"/>
      <c r="K112" s="170"/>
      <c r="L112" s="170"/>
      <c r="M112" s="170"/>
      <c r="N112" s="170"/>
      <c r="O112" s="170"/>
      <c r="P112" s="170"/>
      <c r="Q112" s="632"/>
      <c r="R112" s="172"/>
      <c r="S112" s="172"/>
      <c r="T112" s="170"/>
      <c r="U112" s="170"/>
      <c r="V112" s="170"/>
      <c r="W112" s="633"/>
      <c r="X112" s="634"/>
      <c r="Y112" s="634"/>
      <c r="Z112" s="1266">
        <f>SUM(Z111:Z111)</f>
        <v>0</v>
      </c>
      <c r="AA112" s="1266"/>
      <c r="AB112" s="635" t="s">
        <v>221</v>
      </c>
      <c r="AC112" s="635"/>
      <c r="AD112" s="170"/>
      <c r="AE112" s="170"/>
      <c r="AF112" s="170"/>
      <c r="AG112" s="170"/>
      <c r="AH112" s="1267">
        <f>SUM(AH110:AK111)</f>
        <v>1210</v>
      </c>
      <c r="AI112" s="1268"/>
      <c r="AJ112" s="1268"/>
      <c r="AK112" s="1269"/>
      <c r="AL112" s="1238"/>
      <c r="AM112" s="1239"/>
      <c r="AN112" s="1240"/>
      <c r="AO112" s="1241"/>
      <c r="AP112" s="1244"/>
      <c r="AQ112" s="1245"/>
      <c r="AR112" s="1248"/>
      <c r="AS112" s="1249"/>
      <c r="AT112" s="1249"/>
      <c r="AU112" s="1252"/>
      <c r="AV112" s="1253"/>
      <c r="AW112" s="90"/>
      <c r="AX112" s="90"/>
    </row>
    <row r="113" spans="2:50" ht="13.5" customHeight="1">
      <c r="B113" s="1208"/>
      <c r="C113" s="1211"/>
      <c r="D113" s="1212"/>
      <c r="E113" s="1274" t="s">
        <v>641</v>
      </c>
      <c r="F113" s="1216"/>
      <c r="G113" s="1216"/>
      <c r="H113" s="1217"/>
      <c r="I113" s="614" t="s">
        <v>232</v>
      </c>
      <c r="J113" s="173"/>
      <c r="K113" s="173"/>
      <c r="L113" s="173"/>
      <c r="M113" s="173"/>
      <c r="N113" s="173"/>
      <c r="O113" s="173"/>
      <c r="P113" s="173"/>
      <c r="Q113" s="615"/>
      <c r="R113" s="1224">
        <f>$R$36</f>
        <v>0</v>
      </c>
      <c r="S113" s="1224"/>
      <c r="T113" s="173" t="s">
        <v>231</v>
      </c>
      <c r="U113" s="173"/>
      <c r="V113" s="174"/>
      <c r="W113" s="174"/>
      <c r="X113" s="174"/>
      <c r="Y113" s="174"/>
      <c r="Z113" s="174"/>
      <c r="AA113" s="174"/>
      <c r="AB113" s="173">
        <v>1</v>
      </c>
      <c r="AC113" s="387" t="s">
        <v>229</v>
      </c>
      <c r="AD113" s="173"/>
      <c r="AE113" s="173"/>
      <c r="AF113" s="173"/>
      <c r="AG113" s="173"/>
      <c r="AH113" s="1223">
        <f>R113*AB113</f>
        <v>0</v>
      </c>
      <c r="AI113" s="1224"/>
      <c r="AJ113" s="1224"/>
      <c r="AK113" s="1225"/>
      <c r="AL113" s="1228" t="s">
        <v>649</v>
      </c>
      <c r="AM113" s="1229"/>
      <c r="AN113" s="1232">
        <f>AN36</f>
        <v>6</v>
      </c>
      <c r="AO113" s="1233"/>
      <c r="AP113" s="1242" t="s">
        <v>615</v>
      </c>
      <c r="AQ113" s="1243"/>
      <c r="AR113" s="1246">
        <f>AN113*X115/1000</f>
        <v>0</v>
      </c>
      <c r="AS113" s="1247"/>
      <c r="AT113" s="1247"/>
      <c r="AU113" s="1250" t="s">
        <v>220</v>
      </c>
      <c r="AV113" s="1251"/>
      <c r="AW113" s="90"/>
      <c r="AX113" s="90"/>
    </row>
    <row r="114" spans="2:50" ht="13.5" customHeight="1">
      <c r="B114" s="1208"/>
      <c r="C114" s="1211"/>
      <c r="D114" s="1212"/>
      <c r="E114" s="1218"/>
      <c r="F114" s="1219"/>
      <c r="G114" s="1219"/>
      <c r="H114" s="1220"/>
      <c r="I114" s="638" t="s">
        <v>225</v>
      </c>
      <c r="J114" s="168"/>
      <c r="K114" s="168"/>
      <c r="L114" s="168"/>
      <c r="M114" s="168"/>
      <c r="N114" s="168"/>
      <c r="O114" s="168"/>
      <c r="P114" s="168"/>
      <c r="Q114" s="639"/>
      <c r="R114" s="1290">
        <f>$R$37</f>
        <v>296</v>
      </c>
      <c r="S114" s="1291"/>
      <c r="T114" s="168" t="s">
        <v>226</v>
      </c>
      <c r="U114" s="168"/>
      <c r="V114" s="168"/>
      <c r="W114" s="168"/>
      <c r="X114" s="1292">
        <f>IF('様式11-5'!Y$1="LPG",X$25,0)</f>
        <v>0</v>
      </c>
      <c r="Y114" s="1293"/>
      <c r="Z114" s="168" t="s">
        <v>623</v>
      </c>
      <c r="AA114" s="168"/>
      <c r="AB114" s="168"/>
      <c r="AC114" s="169"/>
      <c r="AD114" s="168"/>
      <c r="AE114" s="168"/>
      <c r="AF114" s="168"/>
      <c r="AG114" s="168"/>
      <c r="AH114" s="1263">
        <f>R114*X114</f>
        <v>0</v>
      </c>
      <c r="AI114" s="1264"/>
      <c r="AJ114" s="1264"/>
      <c r="AK114" s="1265"/>
      <c r="AL114" s="1228"/>
      <c r="AM114" s="1229"/>
      <c r="AN114" s="1232"/>
      <c r="AO114" s="1233"/>
      <c r="AP114" s="1242"/>
      <c r="AQ114" s="1243"/>
      <c r="AR114" s="1246"/>
      <c r="AS114" s="1247"/>
      <c r="AT114" s="1247"/>
      <c r="AU114" s="1250"/>
      <c r="AV114" s="1251"/>
      <c r="AW114" s="90"/>
      <c r="AX114" s="90"/>
    </row>
    <row r="115" spans="2:50" ht="13.5" customHeight="1" thickBot="1">
      <c r="B115" s="1208"/>
      <c r="C115" s="1213"/>
      <c r="D115" s="1214"/>
      <c r="E115" s="1270" t="s">
        <v>222</v>
      </c>
      <c r="F115" s="1271"/>
      <c r="G115" s="1271"/>
      <c r="H115" s="1272"/>
      <c r="I115" s="631"/>
      <c r="J115" s="170"/>
      <c r="K115" s="170"/>
      <c r="L115" s="170"/>
      <c r="M115" s="170"/>
      <c r="N115" s="170"/>
      <c r="O115" s="170"/>
      <c r="P115" s="170"/>
      <c r="Q115" s="632"/>
      <c r="R115" s="172"/>
      <c r="S115" s="172"/>
      <c r="T115" s="170"/>
      <c r="U115" s="170"/>
      <c r="V115" s="170"/>
      <c r="W115" s="633"/>
      <c r="X115" s="1294">
        <f>SUM(X114:Y114)</f>
        <v>0</v>
      </c>
      <c r="Y115" s="1294"/>
      <c r="Z115" s="170" t="s">
        <v>221</v>
      </c>
      <c r="AA115" s="170"/>
      <c r="AB115" s="170"/>
      <c r="AC115" s="171"/>
      <c r="AD115" s="170"/>
      <c r="AE115" s="170"/>
      <c r="AF115" s="170"/>
      <c r="AG115" s="170"/>
      <c r="AH115" s="1267">
        <f>SUM(AH113:AK114)</f>
        <v>0</v>
      </c>
      <c r="AI115" s="1268"/>
      <c r="AJ115" s="1268"/>
      <c r="AK115" s="1269"/>
      <c r="AL115" s="1238"/>
      <c r="AM115" s="1239"/>
      <c r="AN115" s="1240"/>
      <c r="AO115" s="1241"/>
      <c r="AP115" s="1244"/>
      <c r="AQ115" s="1245"/>
      <c r="AR115" s="1248"/>
      <c r="AS115" s="1249"/>
      <c r="AT115" s="1249"/>
      <c r="AU115" s="1252"/>
      <c r="AV115" s="1253"/>
      <c r="AW115" s="90"/>
      <c r="AX115" s="90"/>
    </row>
    <row r="116" spans="2:50" ht="13.5" customHeight="1">
      <c r="B116" s="1234" t="s">
        <v>259</v>
      </c>
      <c r="C116" s="981"/>
      <c r="D116" s="981"/>
      <c r="E116" s="980" t="s">
        <v>173</v>
      </c>
      <c r="F116" s="981"/>
      <c r="G116" s="981"/>
      <c r="H116" s="982"/>
      <c r="I116" s="980" t="s">
        <v>258</v>
      </c>
      <c r="J116" s="981"/>
      <c r="K116" s="981"/>
      <c r="L116" s="981"/>
      <c r="M116" s="981"/>
      <c r="N116" s="981"/>
      <c r="O116" s="981"/>
      <c r="P116" s="981"/>
      <c r="Q116" s="982"/>
      <c r="R116" s="980" t="s">
        <v>257</v>
      </c>
      <c r="S116" s="981"/>
      <c r="T116" s="981"/>
      <c r="U116" s="981"/>
      <c r="V116" s="981"/>
      <c r="W116" s="981"/>
      <c r="X116" s="981"/>
      <c r="Y116" s="981"/>
      <c r="Z116" s="981"/>
      <c r="AA116" s="981"/>
      <c r="AB116" s="981"/>
      <c r="AC116" s="981"/>
      <c r="AD116" s="981"/>
      <c r="AE116" s="981"/>
      <c r="AF116" s="981"/>
      <c r="AG116" s="982"/>
      <c r="AH116" s="980" t="s">
        <v>256</v>
      </c>
      <c r="AI116" s="981"/>
      <c r="AJ116" s="981"/>
      <c r="AK116" s="1235"/>
      <c r="AL116" s="1236" t="s">
        <v>173</v>
      </c>
      <c r="AM116" s="1237"/>
      <c r="AN116" s="1010" t="s">
        <v>255</v>
      </c>
      <c r="AO116" s="1011"/>
      <c r="AP116" s="1011"/>
      <c r="AQ116" s="1206"/>
      <c r="AR116" s="1010" t="s">
        <v>254</v>
      </c>
      <c r="AS116" s="1011"/>
      <c r="AT116" s="1011"/>
      <c r="AU116" s="1011"/>
      <c r="AV116" s="1012"/>
      <c r="AW116" s="90"/>
      <c r="AX116" s="90"/>
    </row>
    <row r="117" spans="2:50" ht="13.5" customHeight="1">
      <c r="B117" s="1207" t="s">
        <v>486</v>
      </c>
      <c r="C117" s="1209" t="s">
        <v>253</v>
      </c>
      <c r="D117" s="1210"/>
      <c r="E117" s="1215" t="s">
        <v>252</v>
      </c>
      <c r="F117" s="1216"/>
      <c r="G117" s="1216"/>
      <c r="H117" s="1217"/>
      <c r="I117" s="614" t="s">
        <v>232</v>
      </c>
      <c r="J117" s="173"/>
      <c r="K117" s="173"/>
      <c r="L117" s="173"/>
      <c r="M117" s="173"/>
      <c r="N117" s="173"/>
      <c r="O117" s="173"/>
      <c r="P117" s="173"/>
      <c r="Q117" s="615"/>
      <c r="R117" s="1221">
        <f>IF($AJ$16+$AJ$18+$AJ$20+$AJ$22=0,0,1644.76)</f>
        <v>0</v>
      </c>
      <c r="S117" s="1221"/>
      <c r="T117" s="173" t="s">
        <v>250</v>
      </c>
      <c r="U117" s="173"/>
      <c r="V117" s="173"/>
      <c r="W117" s="1222">
        <f>$W$29</f>
        <v>0</v>
      </c>
      <c r="X117" s="1222"/>
      <c r="Y117" s="173" t="s">
        <v>608</v>
      </c>
      <c r="Z117" s="173"/>
      <c r="AA117" s="173">
        <v>1</v>
      </c>
      <c r="AB117" s="173" t="s">
        <v>248</v>
      </c>
      <c r="AC117" s="173"/>
      <c r="AD117" s="181">
        <v>0.85</v>
      </c>
      <c r="AE117" s="173" t="s">
        <v>247</v>
      </c>
      <c r="AF117" s="173"/>
      <c r="AG117" s="173"/>
      <c r="AH117" s="1223">
        <f>R117*W117*AA117*AD117</f>
        <v>0</v>
      </c>
      <c r="AI117" s="1224"/>
      <c r="AJ117" s="1224"/>
      <c r="AK117" s="1225"/>
      <c r="AL117" s="1226" t="s">
        <v>166</v>
      </c>
      <c r="AM117" s="1227"/>
      <c r="AN117" s="1230">
        <f>AN29</f>
        <v>0.43099999999999999</v>
      </c>
      <c r="AO117" s="1231"/>
      <c r="AP117" s="1255" t="s">
        <v>655</v>
      </c>
      <c r="AQ117" s="1256"/>
      <c r="AR117" s="1257">
        <f>AN117*AB120/1000</f>
        <v>0</v>
      </c>
      <c r="AS117" s="1258"/>
      <c r="AT117" s="1258"/>
      <c r="AU117" s="1255" t="s">
        <v>220</v>
      </c>
      <c r="AV117" s="1276"/>
      <c r="AW117" s="90"/>
      <c r="AX117" s="90"/>
    </row>
    <row r="118" spans="2:50" ht="13.5" customHeight="1">
      <c r="B118" s="1208"/>
      <c r="C118" s="1211"/>
      <c r="D118" s="1212"/>
      <c r="E118" s="1218"/>
      <c r="F118" s="1219"/>
      <c r="G118" s="1219"/>
      <c r="H118" s="1220"/>
      <c r="I118" s="1278" t="s">
        <v>225</v>
      </c>
      <c r="J118" s="1229"/>
      <c r="K118" s="1279"/>
      <c r="L118" s="1280" t="s">
        <v>665</v>
      </c>
      <c r="M118" s="1229"/>
      <c r="N118" s="1229"/>
      <c r="O118" s="1279"/>
      <c r="P118" s="1281" t="s">
        <v>650</v>
      </c>
      <c r="Q118" s="1282"/>
      <c r="R118" s="179" t="s">
        <v>651</v>
      </c>
      <c r="S118" s="178">
        <f>IF(P118="夏季",17.25,16.16)</f>
        <v>16.16</v>
      </c>
      <c r="T118" s="616" t="s">
        <v>636</v>
      </c>
      <c r="U118" s="617">
        <f>$U$30</f>
        <v>-5.0199999999999996</v>
      </c>
      <c r="V118" s="616" t="s">
        <v>637</v>
      </c>
      <c r="W118" s="618">
        <f>$W$30</f>
        <v>3.36</v>
      </c>
      <c r="X118" s="619" t="s">
        <v>625</v>
      </c>
      <c r="Y118" s="169" t="s">
        <v>239</v>
      </c>
      <c r="Z118" s="619"/>
      <c r="AA118" s="177"/>
      <c r="AB118" s="1283">
        <f>Z$17+Z$19+Z$21+Z23</f>
        <v>0</v>
      </c>
      <c r="AC118" s="1283"/>
      <c r="AD118" s="169" t="s">
        <v>638</v>
      </c>
      <c r="AE118" s="169"/>
      <c r="AF118" s="169"/>
      <c r="AG118" s="620"/>
      <c r="AH118" s="1284">
        <f>(S118+U118+W118)*AB118</f>
        <v>0</v>
      </c>
      <c r="AI118" s="1285"/>
      <c r="AJ118" s="1285"/>
      <c r="AK118" s="1286"/>
      <c r="AL118" s="1228"/>
      <c r="AM118" s="1229"/>
      <c r="AN118" s="1232"/>
      <c r="AO118" s="1233"/>
      <c r="AP118" s="1242"/>
      <c r="AQ118" s="1243"/>
      <c r="AR118" s="1246"/>
      <c r="AS118" s="1247"/>
      <c r="AT118" s="1247"/>
      <c r="AU118" s="1242"/>
      <c r="AV118" s="1277"/>
      <c r="AW118" s="90"/>
      <c r="AX118" s="90"/>
    </row>
    <row r="119" spans="2:50" ht="13.5" customHeight="1">
      <c r="B119" s="1208"/>
      <c r="C119" s="1211"/>
      <c r="D119" s="1212"/>
      <c r="E119" s="1218"/>
      <c r="F119" s="1219"/>
      <c r="G119" s="1219"/>
      <c r="H119" s="1220"/>
      <c r="I119" s="621"/>
      <c r="J119" s="622"/>
      <c r="K119" s="622"/>
      <c r="L119" s="623"/>
      <c r="M119" s="623"/>
      <c r="N119" s="623"/>
      <c r="O119" s="623"/>
      <c r="P119" s="623"/>
      <c r="Q119" s="624"/>
      <c r="R119" s="176"/>
      <c r="S119" s="625" t="s">
        <v>238</v>
      </c>
      <c r="T119" s="626"/>
      <c r="U119" s="627" t="s">
        <v>237</v>
      </c>
      <c r="V119" s="626"/>
      <c r="W119" s="628" t="s">
        <v>236</v>
      </c>
      <c r="X119" s="629"/>
      <c r="Y119" s="175"/>
      <c r="Z119" s="629"/>
      <c r="AA119" s="371"/>
      <c r="AB119" s="386"/>
      <c r="AC119" s="386"/>
      <c r="AD119" s="175"/>
      <c r="AE119" s="175"/>
      <c r="AF119" s="175"/>
      <c r="AG119" s="630"/>
      <c r="AH119" s="1287"/>
      <c r="AI119" s="1288"/>
      <c r="AJ119" s="1288"/>
      <c r="AK119" s="1289"/>
      <c r="AL119" s="1228"/>
      <c r="AM119" s="1229"/>
      <c r="AN119" s="1232"/>
      <c r="AO119" s="1233"/>
      <c r="AP119" s="1242"/>
      <c r="AQ119" s="1243"/>
      <c r="AR119" s="1246"/>
      <c r="AS119" s="1247"/>
      <c r="AT119" s="1247"/>
      <c r="AU119" s="1242"/>
      <c r="AV119" s="1277"/>
      <c r="AW119" s="90"/>
      <c r="AX119" s="90"/>
    </row>
    <row r="120" spans="2:50" ht="13.5" customHeight="1">
      <c r="B120" s="1208"/>
      <c r="C120" s="1213"/>
      <c r="D120" s="1214"/>
      <c r="E120" s="1270" t="s">
        <v>222</v>
      </c>
      <c r="F120" s="1271"/>
      <c r="G120" s="1271"/>
      <c r="H120" s="1272"/>
      <c r="I120" s="631"/>
      <c r="J120" s="170"/>
      <c r="K120" s="170"/>
      <c r="L120" s="170"/>
      <c r="M120" s="170"/>
      <c r="N120" s="170"/>
      <c r="O120" s="170"/>
      <c r="P120" s="170"/>
      <c r="Q120" s="632"/>
      <c r="R120" s="172"/>
      <c r="S120" s="172"/>
      <c r="T120" s="170"/>
      <c r="U120" s="170"/>
      <c r="V120" s="170"/>
      <c r="W120" s="633"/>
      <c r="X120" s="634"/>
      <c r="Y120" s="634"/>
      <c r="Z120" s="635"/>
      <c r="AA120" s="636"/>
      <c r="AB120" s="1273">
        <f>SUM(AB118:AC118)</f>
        <v>0</v>
      </c>
      <c r="AC120" s="1273"/>
      <c r="AD120" s="637" t="s">
        <v>235</v>
      </c>
      <c r="AE120" s="170"/>
      <c r="AF120" s="170"/>
      <c r="AG120" s="170"/>
      <c r="AH120" s="1267">
        <f>SUM(AH117:AK118)</f>
        <v>0</v>
      </c>
      <c r="AI120" s="1268"/>
      <c r="AJ120" s="1268"/>
      <c r="AK120" s="1269"/>
      <c r="AL120" s="1228"/>
      <c r="AM120" s="1229"/>
      <c r="AN120" s="1232"/>
      <c r="AO120" s="1233"/>
      <c r="AP120" s="1242"/>
      <c r="AQ120" s="1243"/>
      <c r="AR120" s="1246"/>
      <c r="AS120" s="1247"/>
      <c r="AT120" s="1247"/>
      <c r="AU120" s="1242"/>
      <c r="AV120" s="1277"/>
      <c r="AW120" s="90"/>
      <c r="AX120" s="90"/>
    </row>
    <row r="121" spans="2:50" ht="13.5" customHeight="1">
      <c r="B121" s="1208"/>
      <c r="C121" s="1209" t="s">
        <v>234</v>
      </c>
      <c r="D121" s="1210"/>
      <c r="E121" s="1274" t="s">
        <v>233</v>
      </c>
      <c r="F121" s="1216"/>
      <c r="G121" s="1216"/>
      <c r="H121" s="1217"/>
      <c r="I121" s="614" t="s">
        <v>232</v>
      </c>
      <c r="J121" s="173"/>
      <c r="K121" s="173"/>
      <c r="L121" s="173"/>
      <c r="M121" s="173"/>
      <c r="N121" s="173"/>
      <c r="O121" s="173"/>
      <c r="P121" s="173"/>
      <c r="Q121" s="615"/>
      <c r="R121" s="354" t="s">
        <v>639</v>
      </c>
      <c r="S121" s="1275">
        <f>IF('様式11-5'!Y$1="LPG",0,IF(Z$25&lt;50,料金単価!$C$7,(IF(Z$25&lt;100,料金単価!$C$8,IF($Z$25&lt;250,料金単価!$C$9,IF($Z$25&lt;500,料金単価!$C$10,IF($Z$25&lt;800,料金単価!$C$11,料金単価!$C$12)))))))</f>
        <v>1210</v>
      </c>
      <c r="T121" s="1275"/>
      <c r="U121" s="173" t="s">
        <v>231</v>
      </c>
      <c r="V121" s="388"/>
      <c r="W121" s="174"/>
      <c r="X121" s="174"/>
      <c r="Y121" s="174"/>
      <c r="Z121" s="174"/>
      <c r="AA121" s="174"/>
      <c r="AB121" s="173">
        <v>1</v>
      </c>
      <c r="AC121" s="387" t="s">
        <v>229</v>
      </c>
      <c r="AD121" s="173"/>
      <c r="AE121" s="173"/>
      <c r="AF121" s="173"/>
      <c r="AG121" s="173"/>
      <c r="AH121" s="1223">
        <f>S121*AB121</f>
        <v>1210</v>
      </c>
      <c r="AI121" s="1224"/>
      <c r="AJ121" s="1224"/>
      <c r="AK121" s="1225"/>
      <c r="AL121" s="1254" t="s">
        <v>233</v>
      </c>
      <c r="AM121" s="1227"/>
      <c r="AN121" s="1230">
        <f>AN33</f>
        <v>2.29</v>
      </c>
      <c r="AO121" s="1231"/>
      <c r="AP121" s="1255" t="s">
        <v>645</v>
      </c>
      <c r="AQ121" s="1256"/>
      <c r="AR121" s="1257">
        <f>AN121*X123/1000</f>
        <v>0</v>
      </c>
      <c r="AS121" s="1258"/>
      <c r="AT121" s="1258"/>
      <c r="AU121" s="1259" t="s">
        <v>220</v>
      </c>
      <c r="AV121" s="1260"/>
      <c r="AW121" s="90"/>
      <c r="AX121" s="90"/>
    </row>
    <row r="122" spans="2:50" ht="13.5" customHeight="1">
      <c r="B122" s="1208"/>
      <c r="C122" s="1211"/>
      <c r="D122" s="1212"/>
      <c r="E122" s="1218"/>
      <c r="F122" s="1219"/>
      <c r="G122" s="1219"/>
      <c r="H122" s="1220"/>
      <c r="I122" s="638" t="s">
        <v>225</v>
      </c>
      <c r="J122" s="168"/>
      <c r="K122" s="168"/>
      <c r="L122" s="168"/>
      <c r="M122" s="168"/>
      <c r="N122" s="168"/>
      <c r="O122" s="168"/>
      <c r="P122" s="168" t="s">
        <v>482</v>
      </c>
      <c r="Q122" s="639"/>
      <c r="R122" s="179" t="s">
        <v>614</v>
      </c>
      <c r="S122" s="1261">
        <f>IF(P122="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157.34</v>
      </c>
      <c r="T122" s="1261"/>
      <c r="U122" s="168" t="s">
        <v>226</v>
      </c>
      <c r="V122" s="640" t="s">
        <v>646</v>
      </c>
      <c r="W122" s="641">
        <f>W111</f>
        <v>-37.96</v>
      </c>
      <c r="X122" s="642" t="s">
        <v>618</v>
      </c>
      <c r="Y122" s="623" t="s">
        <v>647</v>
      </c>
      <c r="Z122" s="1295">
        <f>IF('様式11-5'!Y$1="LPG",0,Z$25)</f>
        <v>0</v>
      </c>
      <c r="AA122" s="1295"/>
      <c r="AB122" s="168" t="s">
        <v>648</v>
      </c>
      <c r="AC122" s="168"/>
      <c r="AD122" s="168"/>
      <c r="AE122" s="168"/>
      <c r="AF122" s="168"/>
      <c r="AG122" s="168"/>
      <c r="AH122" s="1263">
        <f>(S122+W122)*Z122</f>
        <v>0</v>
      </c>
      <c r="AI122" s="1264"/>
      <c r="AJ122" s="1264"/>
      <c r="AK122" s="1265"/>
      <c r="AL122" s="1228"/>
      <c r="AM122" s="1229"/>
      <c r="AN122" s="1232"/>
      <c r="AO122" s="1233"/>
      <c r="AP122" s="1242"/>
      <c r="AQ122" s="1243"/>
      <c r="AR122" s="1246"/>
      <c r="AS122" s="1247"/>
      <c r="AT122" s="1247"/>
      <c r="AU122" s="1250"/>
      <c r="AV122" s="1251"/>
      <c r="AW122" s="90"/>
      <c r="AX122" s="90"/>
    </row>
    <row r="123" spans="2:50" ht="13.5" customHeight="1">
      <c r="B123" s="1208"/>
      <c r="C123" s="1211"/>
      <c r="D123" s="1212"/>
      <c r="E123" s="1270" t="s">
        <v>222</v>
      </c>
      <c r="F123" s="1271"/>
      <c r="G123" s="1271"/>
      <c r="H123" s="1272"/>
      <c r="I123" s="631"/>
      <c r="J123" s="170"/>
      <c r="K123" s="170"/>
      <c r="L123" s="170"/>
      <c r="M123" s="170"/>
      <c r="N123" s="170"/>
      <c r="O123" s="170"/>
      <c r="P123" s="170"/>
      <c r="Q123" s="632"/>
      <c r="R123" s="172"/>
      <c r="S123" s="172"/>
      <c r="T123" s="170"/>
      <c r="U123" s="170"/>
      <c r="V123" s="170"/>
      <c r="W123" s="633"/>
      <c r="X123" s="634"/>
      <c r="Y123" s="634"/>
      <c r="Z123" s="1266">
        <f>SUM(Z122:Z122)</f>
        <v>0</v>
      </c>
      <c r="AA123" s="1266"/>
      <c r="AB123" s="635" t="s">
        <v>221</v>
      </c>
      <c r="AC123" s="635"/>
      <c r="AD123" s="170"/>
      <c r="AE123" s="170"/>
      <c r="AF123" s="170"/>
      <c r="AG123" s="170"/>
      <c r="AH123" s="1267">
        <f>SUM(AH121:AK122)</f>
        <v>1210</v>
      </c>
      <c r="AI123" s="1268"/>
      <c r="AJ123" s="1268"/>
      <c r="AK123" s="1269"/>
      <c r="AL123" s="1238"/>
      <c r="AM123" s="1239"/>
      <c r="AN123" s="1240"/>
      <c r="AO123" s="1241"/>
      <c r="AP123" s="1244"/>
      <c r="AQ123" s="1245"/>
      <c r="AR123" s="1248"/>
      <c r="AS123" s="1249"/>
      <c r="AT123" s="1249"/>
      <c r="AU123" s="1252"/>
      <c r="AV123" s="1253"/>
      <c r="AW123" s="90"/>
      <c r="AX123" s="90"/>
    </row>
    <row r="124" spans="2:50" ht="13.5" customHeight="1">
      <c r="B124" s="1208"/>
      <c r="C124" s="1211"/>
      <c r="D124" s="1212"/>
      <c r="E124" s="1274" t="s">
        <v>649</v>
      </c>
      <c r="F124" s="1216"/>
      <c r="G124" s="1216"/>
      <c r="H124" s="1217"/>
      <c r="I124" s="614" t="s">
        <v>232</v>
      </c>
      <c r="J124" s="173"/>
      <c r="K124" s="173"/>
      <c r="L124" s="173"/>
      <c r="M124" s="173"/>
      <c r="N124" s="173"/>
      <c r="O124" s="173"/>
      <c r="P124" s="173"/>
      <c r="Q124" s="615"/>
      <c r="R124" s="1224">
        <f>$R$36</f>
        <v>0</v>
      </c>
      <c r="S124" s="1224"/>
      <c r="T124" s="173" t="s">
        <v>231</v>
      </c>
      <c r="U124" s="173"/>
      <c r="V124" s="174"/>
      <c r="W124" s="174"/>
      <c r="X124" s="174"/>
      <c r="Y124" s="174"/>
      <c r="Z124" s="174"/>
      <c r="AA124" s="174"/>
      <c r="AB124" s="173">
        <v>1</v>
      </c>
      <c r="AC124" s="387" t="s">
        <v>229</v>
      </c>
      <c r="AD124" s="173"/>
      <c r="AE124" s="173"/>
      <c r="AF124" s="173"/>
      <c r="AG124" s="173"/>
      <c r="AH124" s="1223">
        <f>R124*AB124</f>
        <v>0</v>
      </c>
      <c r="AI124" s="1224"/>
      <c r="AJ124" s="1224"/>
      <c r="AK124" s="1225"/>
      <c r="AL124" s="1228" t="s">
        <v>649</v>
      </c>
      <c r="AM124" s="1229"/>
      <c r="AN124" s="1232">
        <f>AN36</f>
        <v>6</v>
      </c>
      <c r="AO124" s="1233"/>
      <c r="AP124" s="1242" t="s">
        <v>615</v>
      </c>
      <c r="AQ124" s="1243"/>
      <c r="AR124" s="1246">
        <f>AN124*X126/1000</f>
        <v>0</v>
      </c>
      <c r="AS124" s="1247"/>
      <c r="AT124" s="1247"/>
      <c r="AU124" s="1250" t="s">
        <v>220</v>
      </c>
      <c r="AV124" s="1251"/>
      <c r="AW124" s="90"/>
      <c r="AX124" s="90"/>
    </row>
    <row r="125" spans="2:50" ht="13.5" customHeight="1">
      <c r="B125" s="1208"/>
      <c r="C125" s="1211"/>
      <c r="D125" s="1212"/>
      <c r="E125" s="1218"/>
      <c r="F125" s="1219"/>
      <c r="G125" s="1219"/>
      <c r="H125" s="1220"/>
      <c r="I125" s="638" t="s">
        <v>225</v>
      </c>
      <c r="J125" s="168"/>
      <c r="K125" s="168"/>
      <c r="L125" s="168"/>
      <c r="M125" s="168"/>
      <c r="N125" s="168"/>
      <c r="O125" s="168"/>
      <c r="P125" s="168"/>
      <c r="Q125" s="639"/>
      <c r="R125" s="1290">
        <f>$R$37</f>
        <v>296</v>
      </c>
      <c r="S125" s="1291"/>
      <c r="T125" s="168" t="s">
        <v>226</v>
      </c>
      <c r="U125" s="168"/>
      <c r="V125" s="168"/>
      <c r="W125" s="168"/>
      <c r="X125" s="1292">
        <f>IF('様式11-5'!Y$1="LPG",Z$25,0)</f>
        <v>0</v>
      </c>
      <c r="Y125" s="1293"/>
      <c r="Z125" s="168" t="s">
        <v>623</v>
      </c>
      <c r="AA125" s="168"/>
      <c r="AB125" s="168"/>
      <c r="AC125" s="169"/>
      <c r="AD125" s="168"/>
      <c r="AE125" s="168"/>
      <c r="AF125" s="168"/>
      <c r="AG125" s="168"/>
      <c r="AH125" s="1263">
        <f>R125*X125</f>
        <v>0</v>
      </c>
      <c r="AI125" s="1264"/>
      <c r="AJ125" s="1264"/>
      <c r="AK125" s="1265"/>
      <c r="AL125" s="1228"/>
      <c r="AM125" s="1229"/>
      <c r="AN125" s="1232"/>
      <c r="AO125" s="1233"/>
      <c r="AP125" s="1242"/>
      <c r="AQ125" s="1243"/>
      <c r="AR125" s="1246"/>
      <c r="AS125" s="1247"/>
      <c r="AT125" s="1247"/>
      <c r="AU125" s="1250"/>
      <c r="AV125" s="1251"/>
      <c r="AW125" s="90"/>
      <c r="AX125" s="90"/>
    </row>
    <row r="126" spans="2:50" ht="13.5" customHeight="1" thickBot="1">
      <c r="B126" s="1208"/>
      <c r="C126" s="1213"/>
      <c r="D126" s="1214"/>
      <c r="E126" s="1270" t="s">
        <v>222</v>
      </c>
      <c r="F126" s="1271"/>
      <c r="G126" s="1271"/>
      <c r="H126" s="1272"/>
      <c r="I126" s="631"/>
      <c r="J126" s="170"/>
      <c r="K126" s="170"/>
      <c r="L126" s="170"/>
      <c r="M126" s="170"/>
      <c r="N126" s="170"/>
      <c r="O126" s="170"/>
      <c r="P126" s="170"/>
      <c r="Q126" s="632"/>
      <c r="R126" s="172"/>
      <c r="S126" s="172"/>
      <c r="T126" s="170"/>
      <c r="U126" s="170"/>
      <c r="V126" s="170"/>
      <c r="W126" s="633"/>
      <c r="X126" s="1294">
        <f>SUM(X125:Y125)</f>
        <v>0</v>
      </c>
      <c r="Y126" s="1294"/>
      <c r="Z126" s="170" t="s">
        <v>221</v>
      </c>
      <c r="AA126" s="170"/>
      <c r="AB126" s="170"/>
      <c r="AC126" s="171"/>
      <c r="AD126" s="170"/>
      <c r="AE126" s="170"/>
      <c r="AF126" s="170"/>
      <c r="AG126" s="170"/>
      <c r="AH126" s="1267">
        <f>SUM(AH124:AK125)</f>
        <v>0</v>
      </c>
      <c r="AI126" s="1268"/>
      <c r="AJ126" s="1268"/>
      <c r="AK126" s="1269"/>
      <c r="AL126" s="1238"/>
      <c r="AM126" s="1239"/>
      <c r="AN126" s="1240"/>
      <c r="AO126" s="1241"/>
      <c r="AP126" s="1244"/>
      <c r="AQ126" s="1245"/>
      <c r="AR126" s="1248"/>
      <c r="AS126" s="1249"/>
      <c r="AT126" s="1249"/>
      <c r="AU126" s="1252"/>
      <c r="AV126" s="1253"/>
      <c r="AW126" s="90"/>
      <c r="AX126" s="90"/>
    </row>
    <row r="127" spans="2:50" ht="13.5" customHeight="1">
      <c r="B127" s="1234" t="s">
        <v>259</v>
      </c>
      <c r="C127" s="981"/>
      <c r="D127" s="981"/>
      <c r="E127" s="980" t="s">
        <v>173</v>
      </c>
      <c r="F127" s="981"/>
      <c r="G127" s="981"/>
      <c r="H127" s="982"/>
      <c r="I127" s="980" t="s">
        <v>258</v>
      </c>
      <c r="J127" s="981"/>
      <c r="K127" s="981"/>
      <c r="L127" s="981"/>
      <c r="M127" s="981"/>
      <c r="N127" s="981"/>
      <c r="O127" s="981"/>
      <c r="P127" s="981"/>
      <c r="Q127" s="982"/>
      <c r="R127" s="980" t="s">
        <v>257</v>
      </c>
      <c r="S127" s="981"/>
      <c r="T127" s="981"/>
      <c r="U127" s="981"/>
      <c r="V127" s="981"/>
      <c r="W127" s="981"/>
      <c r="X127" s="981"/>
      <c r="Y127" s="981"/>
      <c r="Z127" s="981"/>
      <c r="AA127" s="981"/>
      <c r="AB127" s="981"/>
      <c r="AC127" s="981"/>
      <c r="AD127" s="981"/>
      <c r="AE127" s="981"/>
      <c r="AF127" s="981"/>
      <c r="AG127" s="982"/>
      <c r="AH127" s="980" t="s">
        <v>256</v>
      </c>
      <c r="AI127" s="981"/>
      <c r="AJ127" s="981"/>
      <c r="AK127" s="1235"/>
      <c r="AL127" s="1236" t="s">
        <v>173</v>
      </c>
      <c r="AM127" s="1237"/>
      <c r="AN127" s="1010" t="s">
        <v>255</v>
      </c>
      <c r="AO127" s="1011"/>
      <c r="AP127" s="1011"/>
      <c r="AQ127" s="1206"/>
      <c r="AR127" s="1010" t="s">
        <v>254</v>
      </c>
      <c r="AS127" s="1011"/>
      <c r="AT127" s="1011"/>
      <c r="AU127" s="1011"/>
      <c r="AV127" s="1012"/>
      <c r="AW127" s="90"/>
      <c r="AX127" s="90"/>
    </row>
    <row r="128" spans="2:50" ht="13.5" customHeight="1">
      <c r="B128" s="1207" t="s">
        <v>489</v>
      </c>
      <c r="C128" s="1209" t="s">
        <v>253</v>
      </c>
      <c r="D128" s="1210"/>
      <c r="E128" s="1215" t="s">
        <v>252</v>
      </c>
      <c r="F128" s="1216"/>
      <c r="G128" s="1216"/>
      <c r="H128" s="1217"/>
      <c r="I128" s="614" t="s">
        <v>232</v>
      </c>
      <c r="J128" s="173"/>
      <c r="K128" s="173"/>
      <c r="L128" s="173"/>
      <c r="M128" s="173"/>
      <c r="N128" s="173"/>
      <c r="O128" s="173"/>
      <c r="P128" s="173"/>
      <c r="Q128" s="615"/>
      <c r="R128" s="1221">
        <f>IF($AJ$16+$AJ$18+$AJ$20+$AJ$22=0,0,1644.76)</f>
        <v>0</v>
      </c>
      <c r="S128" s="1221"/>
      <c r="T128" s="173" t="s">
        <v>250</v>
      </c>
      <c r="U128" s="173"/>
      <c r="V128" s="173"/>
      <c r="W128" s="1222">
        <f>$W$29</f>
        <v>0</v>
      </c>
      <c r="X128" s="1222"/>
      <c r="Y128" s="173" t="s">
        <v>697</v>
      </c>
      <c r="Z128" s="173"/>
      <c r="AA128" s="173">
        <v>1</v>
      </c>
      <c r="AB128" s="173" t="s">
        <v>248</v>
      </c>
      <c r="AC128" s="173"/>
      <c r="AD128" s="181">
        <v>0.85</v>
      </c>
      <c r="AE128" s="173" t="s">
        <v>247</v>
      </c>
      <c r="AF128" s="173"/>
      <c r="AG128" s="173"/>
      <c r="AH128" s="1223">
        <f>R128*W128*AA128*AD128</f>
        <v>0</v>
      </c>
      <c r="AI128" s="1224"/>
      <c r="AJ128" s="1224"/>
      <c r="AK128" s="1225"/>
      <c r="AL128" s="1226" t="s">
        <v>166</v>
      </c>
      <c r="AM128" s="1227"/>
      <c r="AN128" s="1230">
        <f>AN29</f>
        <v>0.43099999999999999</v>
      </c>
      <c r="AO128" s="1231"/>
      <c r="AP128" s="1255" t="s">
        <v>655</v>
      </c>
      <c r="AQ128" s="1256"/>
      <c r="AR128" s="1257">
        <f>AN128*AB131/1000</f>
        <v>0</v>
      </c>
      <c r="AS128" s="1258"/>
      <c r="AT128" s="1258"/>
      <c r="AU128" s="1255" t="s">
        <v>220</v>
      </c>
      <c r="AV128" s="1276"/>
      <c r="AW128" s="90"/>
      <c r="AX128" s="90"/>
    </row>
    <row r="129" spans="2:50" ht="13.5" customHeight="1">
      <c r="B129" s="1208"/>
      <c r="C129" s="1211"/>
      <c r="D129" s="1212"/>
      <c r="E129" s="1218"/>
      <c r="F129" s="1219"/>
      <c r="G129" s="1219"/>
      <c r="H129" s="1220"/>
      <c r="I129" s="1278" t="s">
        <v>225</v>
      </c>
      <c r="J129" s="1229"/>
      <c r="K129" s="1279"/>
      <c r="L129" s="1280" t="s">
        <v>656</v>
      </c>
      <c r="M129" s="1229"/>
      <c r="N129" s="1229"/>
      <c r="O129" s="1279"/>
      <c r="P129" s="1281" t="s">
        <v>666</v>
      </c>
      <c r="Q129" s="1282"/>
      <c r="R129" s="179" t="s">
        <v>635</v>
      </c>
      <c r="S129" s="178">
        <f>IF(P129="夏季",17.25,16.16)</f>
        <v>16.16</v>
      </c>
      <c r="T129" s="616" t="s">
        <v>652</v>
      </c>
      <c r="U129" s="617">
        <f>$U$30</f>
        <v>-5.0199999999999996</v>
      </c>
      <c r="V129" s="616" t="s">
        <v>652</v>
      </c>
      <c r="W129" s="618">
        <f>$W$30</f>
        <v>3.36</v>
      </c>
      <c r="X129" s="619" t="s">
        <v>625</v>
      </c>
      <c r="Y129" s="169" t="s">
        <v>239</v>
      </c>
      <c r="Z129" s="619"/>
      <c r="AA129" s="177"/>
      <c r="AB129" s="1283">
        <f>AB$17+AB$19+AB$21+AB23</f>
        <v>0</v>
      </c>
      <c r="AC129" s="1283"/>
      <c r="AD129" s="169" t="s">
        <v>644</v>
      </c>
      <c r="AE129" s="169"/>
      <c r="AF129" s="169"/>
      <c r="AG129" s="620"/>
      <c r="AH129" s="1284">
        <f>(S129+U129+W129)*AB129</f>
        <v>0</v>
      </c>
      <c r="AI129" s="1285"/>
      <c r="AJ129" s="1285"/>
      <c r="AK129" s="1286"/>
      <c r="AL129" s="1228"/>
      <c r="AM129" s="1229"/>
      <c r="AN129" s="1232"/>
      <c r="AO129" s="1233"/>
      <c r="AP129" s="1242"/>
      <c r="AQ129" s="1243"/>
      <c r="AR129" s="1246"/>
      <c r="AS129" s="1247"/>
      <c r="AT129" s="1247"/>
      <c r="AU129" s="1242"/>
      <c r="AV129" s="1277"/>
      <c r="AW129" s="90"/>
      <c r="AX129" s="90"/>
    </row>
    <row r="130" spans="2:50" ht="13.5" customHeight="1">
      <c r="B130" s="1208"/>
      <c r="C130" s="1211"/>
      <c r="D130" s="1212"/>
      <c r="E130" s="1218"/>
      <c r="F130" s="1219"/>
      <c r="G130" s="1219"/>
      <c r="H130" s="1220"/>
      <c r="I130" s="621"/>
      <c r="J130" s="622"/>
      <c r="K130" s="622"/>
      <c r="L130" s="623"/>
      <c r="M130" s="623"/>
      <c r="N130" s="623"/>
      <c r="O130" s="623"/>
      <c r="P130" s="623"/>
      <c r="Q130" s="624"/>
      <c r="R130" s="176"/>
      <c r="S130" s="625" t="s">
        <v>238</v>
      </c>
      <c r="T130" s="643"/>
      <c r="U130" s="644" t="s">
        <v>237</v>
      </c>
      <c r="V130" s="643"/>
      <c r="W130" s="628" t="s">
        <v>236</v>
      </c>
      <c r="Y130" s="175"/>
      <c r="AA130" s="93"/>
      <c r="AB130" s="386"/>
      <c r="AC130" s="386"/>
      <c r="AD130" s="175"/>
      <c r="AE130" s="175"/>
      <c r="AF130" s="175"/>
      <c r="AG130" s="630"/>
      <c r="AH130" s="1287"/>
      <c r="AI130" s="1288"/>
      <c r="AJ130" s="1288"/>
      <c r="AK130" s="1289"/>
      <c r="AL130" s="1228"/>
      <c r="AM130" s="1229"/>
      <c r="AN130" s="1232"/>
      <c r="AO130" s="1233"/>
      <c r="AP130" s="1242"/>
      <c r="AQ130" s="1243"/>
      <c r="AR130" s="1246"/>
      <c r="AS130" s="1247"/>
      <c r="AT130" s="1247"/>
      <c r="AU130" s="1242"/>
      <c r="AV130" s="1277"/>
      <c r="AW130" s="90"/>
      <c r="AX130" s="90"/>
    </row>
    <row r="131" spans="2:50" ht="13.5" customHeight="1">
      <c r="B131" s="1208"/>
      <c r="C131" s="1213"/>
      <c r="D131" s="1214"/>
      <c r="E131" s="1270" t="s">
        <v>222</v>
      </c>
      <c r="F131" s="1271"/>
      <c r="G131" s="1271"/>
      <c r="H131" s="1272"/>
      <c r="I131" s="631"/>
      <c r="J131" s="170"/>
      <c r="K131" s="170"/>
      <c r="L131" s="170"/>
      <c r="M131" s="170"/>
      <c r="N131" s="170"/>
      <c r="O131" s="170"/>
      <c r="P131" s="170"/>
      <c r="Q131" s="632"/>
      <c r="R131" s="172"/>
      <c r="S131" s="172"/>
      <c r="T131" s="170"/>
      <c r="U131" s="170"/>
      <c r="V131" s="170"/>
      <c r="W131" s="633"/>
      <c r="X131" s="634"/>
      <c r="Y131" s="634"/>
      <c r="Z131" s="635"/>
      <c r="AA131" s="636"/>
      <c r="AB131" s="1273">
        <f>SUM(AB129:AC129)</f>
        <v>0</v>
      </c>
      <c r="AC131" s="1273"/>
      <c r="AD131" s="637" t="s">
        <v>235</v>
      </c>
      <c r="AE131" s="170"/>
      <c r="AF131" s="170"/>
      <c r="AG131" s="170"/>
      <c r="AH131" s="1267">
        <f>SUM(AH128:AK129)</f>
        <v>0</v>
      </c>
      <c r="AI131" s="1268"/>
      <c r="AJ131" s="1268"/>
      <c r="AK131" s="1269"/>
      <c r="AL131" s="1228"/>
      <c r="AM131" s="1229"/>
      <c r="AN131" s="1232"/>
      <c r="AO131" s="1233"/>
      <c r="AP131" s="1242"/>
      <c r="AQ131" s="1243"/>
      <c r="AR131" s="1246"/>
      <c r="AS131" s="1247"/>
      <c r="AT131" s="1247"/>
      <c r="AU131" s="1242"/>
      <c r="AV131" s="1277"/>
      <c r="AW131" s="90"/>
      <c r="AX131" s="90"/>
    </row>
    <row r="132" spans="2:50" ht="13.5" customHeight="1">
      <c r="B132" s="1208"/>
      <c r="C132" s="1209" t="s">
        <v>234</v>
      </c>
      <c r="D132" s="1210"/>
      <c r="E132" s="1274" t="s">
        <v>233</v>
      </c>
      <c r="F132" s="1216"/>
      <c r="G132" s="1216"/>
      <c r="H132" s="1217"/>
      <c r="I132" s="614" t="s">
        <v>232</v>
      </c>
      <c r="J132" s="173"/>
      <c r="K132" s="173"/>
      <c r="L132" s="173"/>
      <c r="M132" s="173"/>
      <c r="N132" s="173"/>
      <c r="O132" s="173"/>
      <c r="P132" s="173"/>
      <c r="Q132" s="615"/>
      <c r="R132" s="354" t="s">
        <v>659</v>
      </c>
      <c r="S132" s="1275">
        <f>IF('様式11-5'!Y$1="LPG",0,IF(AB$25&lt;50,料金単価!$C$7,(IF(AB$25&lt;100,料金単価!$C$8,IF($AB$25&lt;250,料金単価!$C$9,IF($AB$25&lt;500,料金単価!$C$10,IF($AB$25&lt;800,料金単価!$C$11,料金単価!$C$12)))))))</f>
        <v>1210</v>
      </c>
      <c r="T132" s="1275"/>
      <c r="U132" s="173" t="s">
        <v>231</v>
      </c>
      <c r="V132" s="388"/>
      <c r="W132" s="174"/>
      <c r="X132" s="174"/>
      <c r="Y132" s="174"/>
      <c r="Z132" s="174"/>
      <c r="AA132" s="174"/>
      <c r="AB132" s="173">
        <v>1</v>
      </c>
      <c r="AC132" s="387" t="s">
        <v>229</v>
      </c>
      <c r="AD132" s="173"/>
      <c r="AE132" s="173"/>
      <c r="AF132" s="173"/>
      <c r="AG132" s="173"/>
      <c r="AH132" s="1223">
        <f>S132*AB132</f>
        <v>1210</v>
      </c>
      <c r="AI132" s="1224"/>
      <c r="AJ132" s="1224"/>
      <c r="AK132" s="1225"/>
      <c r="AL132" s="1254" t="s">
        <v>233</v>
      </c>
      <c r="AM132" s="1227"/>
      <c r="AN132" s="1230">
        <f>AN33</f>
        <v>2.29</v>
      </c>
      <c r="AO132" s="1231"/>
      <c r="AP132" s="1255" t="s">
        <v>622</v>
      </c>
      <c r="AQ132" s="1256"/>
      <c r="AR132" s="1257">
        <f>AN132*X134/1000</f>
        <v>0</v>
      </c>
      <c r="AS132" s="1258"/>
      <c r="AT132" s="1258"/>
      <c r="AU132" s="1259" t="s">
        <v>220</v>
      </c>
      <c r="AV132" s="1260"/>
      <c r="AW132" s="90"/>
      <c r="AX132" s="90"/>
    </row>
    <row r="133" spans="2:50" ht="13.5" customHeight="1">
      <c r="B133" s="1208"/>
      <c r="C133" s="1211"/>
      <c r="D133" s="1212"/>
      <c r="E133" s="1218"/>
      <c r="F133" s="1219"/>
      <c r="G133" s="1219"/>
      <c r="H133" s="1220"/>
      <c r="I133" s="638" t="s">
        <v>225</v>
      </c>
      <c r="J133" s="168"/>
      <c r="K133" s="168"/>
      <c r="L133" s="168"/>
      <c r="M133" s="168"/>
      <c r="N133" s="168"/>
      <c r="O133" s="168"/>
      <c r="P133" s="168" t="s">
        <v>482</v>
      </c>
      <c r="Q133" s="639"/>
      <c r="R133" s="179" t="s">
        <v>659</v>
      </c>
      <c r="S133" s="1261">
        <f>IF(P133="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157.34</v>
      </c>
      <c r="T133" s="1261"/>
      <c r="U133" s="168" t="s">
        <v>226</v>
      </c>
      <c r="V133" s="640" t="s">
        <v>626</v>
      </c>
      <c r="W133" s="641">
        <f>W122</f>
        <v>-37.96</v>
      </c>
      <c r="X133" s="642" t="s">
        <v>686</v>
      </c>
      <c r="Y133" s="623" t="s">
        <v>654</v>
      </c>
      <c r="Z133" s="1295">
        <f>IF('様式11-5'!Y$1="LPG",0,AB$25)</f>
        <v>0</v>
      </c>
      <c r="AA133" s="1295"/>
      <c r="AB133" s="168" t="s">
        <v>648</v>
      </c>
      <c r="AC133" s="168"/>
      <c r="AD133" s="168"/>
      <c r="AE133" s="168"/>
      <c r="AF133" s="168"/>
      <c r="AG133" s="168"/>
      <c r="AH133" s="1263">
        <f>(S133+W133)*Z133</f>
        <v>0</v>
      </c>
      <c r="AI133" s="1264"/>
      <c r="AJ133" s="1264"/>
      <c r="AK133" s="1265"/>
      <c r="AL133" s="1228"/>
      <c r="AM133" s="1229"/>
      <c r="AN133" s="1232"/>
      <c r="AO133" s="1233"/>
      <c r="AP133" s="1242"/>
      <c r="AQ133" s="1243"/>
      <c r="AR133" s="1246"/>
      <c r="AS133" s="1247"/>
      <c r="AT133" s="1247"/>
      <c r="AU133" s="1250"/>
      <c r="AV133" s="1251"/>
      <c r="AW133" s="90"/>
      <c r="AX133" s="90"/>
    </row>
    <row r="134" spans="2:50" ht="13.5" customHeight="1">
      <c r="B134" s="1208"/>
      <c r="C134" s="1211"/>
      <c r="D134" s="1212"/>
      <c r="E134" s="1270" t="s">
        <v>222</v>
      </c>
      <c r="F134" s="1271"/>
      <c r="G134" s="1271"/>
      <c r="H134" s="1272"/>
      <c r="I134" s="631"/>
      <c r="J134" s="170"/>
      <c r="K134" s="170"/>
      <c r="L134" s="170"/>
      <c r="M134" s="170"/>
      <c r="N134" s="170"/>
      <c r="O134" s="170"/>
      <c r="P134" s="170"/>
      <c r="Q134" s="632"/>
      <c r="R134" s="172"/>
      <c r="S134" s="172"/>
      <c r="T134" s="170"/>
      <c r="U134" s="170"/>
      <c r="V134" s="170"/>
      <c r="W134" s="633"/>
      <c r="X134" s="634"/>
      <c r="Y134" s="634"/>
      <c r="Z134" s="1266">
        <f>SUM(Z133:Z133)</f>
        <v>0</v>
      </c>
      <c r="AA134" s="1266"/>
      <c r="AB134" s="635" t="s">
        <v>221</v>
      </c>
      <c r="AC134" s="635"/>
      <c r="AD134" s="170"/>
      <c r="AE134" s="170"/>
      <c r="AF134" s="170"/>
      <c r="AG134" s="170"/>
      <c r="AH134" s="1267">
        <f>SUM(AH132:AK133)</f>
        <v>1210</v>
      </c>
      <c r="AI134" s="1268"/>
      <c r="AJ134" s="1268"/>
      <c r="AK134" s="1269"/>
      <c r="AL134" s="1238"/>
      <c r="AM134" s="1239"/>
      <c r="AN134" s="1240"/>
      <c r="AO134" s="1241"/>
      <c r="AP134" s="1244"/>
      <c r="AQ134" s="1245"/>
      <c r="AR134" s="1248"/>
      <c r="AS134" s="1249"/>
      <c r="AT134" s="1249"/>
      <c r="AU134" s="1252"/>
      <c r="AV134" s="1253"/>
      <c r="AW134" s="90"/>
      <c r="AX134" s="90"/>
    </row>
    <row r="135" spans="2:50" ht="13.5" customHeight="1">
      <c r="B135" s="1208"/>
      <c r="C135" s="1211"/>
      <c r="D135" s="1212"/>
      <c r="E135" s="1274" t="s">
        <v>649</v>
      </c>
      <c r="F135" s="1216"/>
      <c r="G135" s="1216"/>
      <c r="H135" s="1217"/>
      <c r="I135" s="614" t="s">
        <v>232</v>
      </c>
      <c r="J135" s="173"/>
      <c r="K135" s="173"/>
      <c r="L135" s="173"/>
      <c r="M135" s="173"/>
      <c r="N135" s="173"/>
      <c r="O135" s="173"/>
      <c r="P135" s="173"/>
      <c r="Q135" s="615"/>
      <c r="R135" s="1224">
        <f>$R$36</f>
        <v>0</v>
      </c>
      <c r="S135" s="1224"/>
      <c r="T135" s="173" t="s">
        <v>231</v>
      </c>
      <c r="U135" s="173"/>
      <c r="V135" s="174"/>
      <c r="W135" s="174"/>
      <c r="X135" s="174"/>
      <c r="Y135" s="174"/>
      <c r="Z135" s="174"/>
      <c r="AA135" s="174"/>
      <c r="AB135" s="173">
        <v>1</v>
      </c>
      <c r="AC135" s="387" t="s">
        <v>229</v>
      </c>
      <c r="AD135" s="173"/>
      <c r="AE135" s="173"/>
      <c r="AF135" s="173"/>
      <c r="AG135" s="173"/>
      <c r="AH135" s="1223">
        <f>R135*AB135</f>
        <v>0</v>
      </c>
      <c r="AI135" s="1224"/>
      <c r="AJ135" s="1224"/>
      <c r="AK135" s="1225"/>
      <c r="AL135" s="1228" t="s">
        <v>641</v>
      </c>
      <c r="AM135" s="1229"/>
      <c r="AN135" s="1232">
        <f>AN36</f>
        <v>6</v>
      </c>
      <c r="AO135" s="1233"/>
      <c r="AP135" s="1242" t="s">
        <v>615</v>
      </c>
      <c r="AQ135" s="1243"/>
      <c r="AR135" s="1246">
        <f>AN135*X137/1000</f>
        <v>0</v>
      </c>
      <c r="AS135" s="1247"/>
      <c r="AT135" s="1247"/>
      <c r="AU135" s="1250" t="s">
        <v>220</v>
      </c>
      <c r="AV135" s="1251"/>
      <c r="AW135" s="90"/>
      <c r="AX135" s="90"/>
    </row>
    <row r="136" spans="2:50" ht="13.5" customHeight="1">
      <c r="B136" s="1208"/>
      <c r="C136" s="1211"/>
      <c r="D136" s="1212"/>
      <c r="E136" s="1218"/>
      <c r="F136" s="1219"/>
      <c r="G136" s="1219"/>
      <c r="H136" s="1220"/>
      <c r="I136" s="638" t="s">
        <v>225</v>
      </c>
      <c r="J136" s="168"/>
      <c r="K136" s="168"/>
      <c r="L136" s="168"/>
      <c r="M136" s="168"/>
      <c r="N136" s="168"/>
      <c r="O136" s="168"/>
      <c r="P136" s="168"/>
      <c r="Q136" s="639"/>
      <c r="R136" s="1290">
        <f>$R$37</f>
        <v>296</v>
      </c>
      <c r="S136" s="1291"/>
      <c r="T136" s="168" t="s">
        <v>226</v>
      </c>
      <c r="U136" s="168"/>
      <c r="V136" s="168"/>
      <c r="W136" s="168"/>
      <c r="X136" s="1292">
        <f>IF('様式11-5'!Y$1="LPG",AB$25,0)</f>
        <v>0</v>
      </c>
      <c r="Y136" s="1293"/>
      <c r="Z136" s="168" t="s">
        <v>662</v>
      </c>
      <c r="AA136" s="168"/>
      <c r="AB136" s="168"/>
      <c r="AC136" s="169"/>
      <c r="AD136" s="168"/>
      <c r="AE136" s="168"/>
      <c r="AF136" s="168"/>
      <c r="AG136" s="168"/>
      <c r="AH136" s="1263">
        <f>R136*X136</f>
        <v>0</v>
      </c>
      <c r="AI136" s="1264"/>
      <c r="AJ136" s="1264"/>
      <c r="AK136" s="1265"/>
      <c r="AL136" s="1228"/>
      <c r="AM136" s="1229"/>
      <c r="AN136" s="1232"/>
      <c r="AO136" s="1233"/>
      <c r="AP136" s="1242"/>
      <c r="AQ136" s="1243"/>
      <c r="AR136" s="1246"/>
      <c r="AS136" s="1247"/>
      <c r="AT136" s="1247"/>
      <c r="AU136" s="1250"/>
      <c r="AV136" s="1251"/>
      <c r="AW136" s="90"/>
      <c r="AX136" s="90"/>
    </row>
    <row r="137" spans="2:50" ht="13.5" customHeight="1" thickBot="1">
      <c r="B137" s="1208"/>
      <c r="C137" s="1213"/>
      <c r="D137" s="1214"/>
      <c r="E137" s="1270" t="s">
        <v>222</v>
      </c>
      <c r="F137" s="1271"/>
      <c r="G137" s="1271"/>
      <c r="H137" s="1272"/>
      <c r="I137" s="631"/>
      <c r="J137" s="170"/>
      <c r="K137" s="170"/>
      <c r="L137" s="170"/>
      <c r="M137" s="170"/>
      <c r="N137" s="170"/>
      <c r="O137" s="170"/>
      <c r="P137" s="170"/>
      <c r="Q137" s="632"/>
      <c r="R137" s="172"/>
      <c r="S137" s="172"/>
      <c r="T137" s="170"/>
      <c r="U137" s="170"/>
      <c r="V137" s="170"/>
      <c r="W137" s="633"/>
      <c r="X137" s="1294">
        <f>SUM(X136:Y136)</f>
        <v>0</v>
      </c>
      <c r="Y137" s="1294"/>
      <c r="Z137" s="170" t="s">
        <v>221</v>
      </c>
      <c r="AA137" s="170"/>
      <c r="AB137" s="170"/>
      <c r="AC137" s="171"/>
      <c r="AD137" s="170"/>
      <c r="AE137" s="170"/>
      <c r="AF137" s="170"/>
      <c r="AG137" s="170"/>
      <c r="AH137" s="1267">
        <f>SUM(AH135:AK136)</f>
        <v>0</v>
      </c>
      <c r="AI137" s="1268"/>
      <c r="AJ137" s="1268"/>
      <c r="AK137" s="1269"/>
      <c r="AL137" s="1238"/>
      <c r="AM137" s="1239"/>
      <c r="AN137" s="1240"/>
      <c r="AO137" s="1241"/>
      <c r="AP137" s="1244"/>
      <c r="AQ137" s="1245"/>
      <c r="AR137" s="1248"/>
      <c r="AS137" s="1249"/>
      <c r="AT137" s="1249"/>
      <c r="AU137" s="1252"/>
      <c r="AV137" s="1253"/>
      <c r="AW137" s="90"/>
      <c r="AX137" s="90"/>
    </row>
    <row r="138" spans="2:50" ht="13.5" customHeight="1">
      <c r="B138" s="1234" t="s">
        <v>259</v>
      </c>
      <c r="C138" s="981"/>
      <c r="D138" s="981"/>
      <c r="E138" s="980" t="s">
        <v>173</v>
      </c>
      <c r="F138" s="981"/>
      <c r="G138" s="981"/>
      <c r="H138" s="982"/>
      <c r="I138" s="980" t="s">
        <v>258</v>
      </c>
      <c r="J138" s="981"/>
      <c r="K138" s="981"/>
      <c r="L138" s="981"/>
      <c r="M138" s="981"/>
      <c r="N138" s="981"/>
      <c r="O138" s="981"/>
      <c r="P138" s="981"/>
      <c r="Q138" s="982"/>
      <c r="R138" s="980" t="s">
        <v>257</v>
      </c>
      <c r="S138" s="981"/>
      <c r="T138" s="981"/>
      <c r="U138" s="981"/>
      <c r="V138" s="981"/>
      <c r="W138" s="981"/>
      <c r="X138" s="981"/>
      <c r="Y138" s="981"/>
      <c r="Z138" s="981"/>
      <c r="AA138" s="981"/>
      <c r="AB138" s="981"/>
      <c r="AC138" s="981"/>
      <c r="AD138" s="981"/>
      <c r="AE138" s="981"/>
      <c r="AF138" s="981"/>
      <c r="AG138" s="982"/>
      <c r="AH138" s="980" t="s">
        <v>256</v>
      </c>
      <c r="AI138" s="981"/>
      <c r="AJ138" s="981"/>
      <c r="AK138" s="1235"/>
      <c r="AL138" s="1236" t="s">
        <v>173</v>
      </c>
      <c r="AM138" s="1237"/>
      <c r="AN138" s="1010" t="s">
        <v>255</v>
      </c>
      <c r="AO138" s="1011"/>
      <c r="AP138" s="1011"/>
      <c r="AQ138" s="1206"/>
      <c r="AR138" s="1010" t="s">
        <v>254</v>
      </c>
      <c r="AS138" s="1011"/>
      <c r="AT138" s="1011"/>
      <c r="AU138" s="1011"/>
      <c r="AV138" s="1012"/>
      <c r="AW138" s="90"/>
      <c r="AX138" s="90"/>
    </row>
    <row r="139" spans="2:50" ht="13.5" customHeight="1">
      <c r="B139" s="1207" t="s">
        <v>490</v>
      </c>
      <c r="C139" s="1209" t="s">
        <v>253</v>
      </c>
      <c r="D139" s="1210"/>
      <c r="E139" s="1215" t="s">
        <v>252</v>
      </c>
      <c r="F139" s="1216"/>
      <c r="G139" s="1216"/>
      <c r="H139" s="1217"/>
      <c r="I139" s="614" t="s">
        <v>232</v>
      </c>
      <c r="J139" s="173"/>
      <c r="K139" s="173"/>
      <c r="L139" s="173"/>
      <c r="M139" s="173"/>
      <c r="N139" s="173"/>
      <c r="O139" s="173"/>
      <c r="P139" s="173"/>
      <c r="Q139" s="615"/>
      <c r="R139" s="1221">
        <f>IF($AJ$16+$AJ$18+$AJ$20+$AJ$22=0,0,1644.76)</f>
        <v>0</v>
      </c>
      <c r="S139" s="1221"/>
      <c r="T139" s="173" t="s">
        <v>250</v>
      </c>
      <c r="U139" s="173"/>
      <c r="V139" s="173"/>
      <c r="W139" s="1222">
        <f>$W$29</f>
        <v>0</v>
      </c>
      <c r="X139" s="1222"/>
      <c r="Y139" s="173" t="s">
        <v>633</v>
      </c>
      <c r="Z139" s="173"/>
      <c r="AA139" s="173">
        <v>1</v>
      </c>
      <c r="AB139" s="173" t="s">
        <v>248</v>
      </c>
      <c r="AC139" s="173"/>
      <c r="AD139" s="181">
        <v>0.85</v>
      </c>
      <c r="AE139" s="173" t="s">
        <v>247</v>
      </c>
      <c r="AF139" s="173"/>
      <c r="AG139" s="173"/>
      <c r="AH139" s="1223">
        <f>R139*W139*AA139*AD139</f>
        <v>0</v>
      </c>
      <c r="AI139" s="1224"/>
      <c r="AJ139" s="1224"/>
      <c r="AK139" s="1225"/>
      <c r="AL139" s="1226" t="s">
        <v>166</v>
      </c>
      <c r="AM139" s="1227"/>
      <c r="AN139" s="1230">
        <f>AN40</f>
        <v>0.43099999999999999</v>
      </c>
      <c r="AO139" s="1231"/>
      <c r="AP139" s="1255" t="s">
        <v>634</v>
      </c>
      <c r="AQ139" s="1256"/>
      <c r="AR139" s="1257">
        <f>AN139*AB142/1000</f>
        <v>0</v>
      </c>
      <c r="AS139" s="1258"/>
      <c r="AT139" s="1258"/>
      <c r="AU139" s="1255" t="s">
        <v>220</v>
      </c>
      <c r="AV139" s="1276"/>
      <c r="AW139" s="90"/>
      <c r="AX139" s="90"/>
    </row>
    <row r="140" spans="2:50" ht="13.5" customHeight="1">
      <c r="B140" s="1208"/>
      <c r="C140" s="1211"/>
      <c r="D140" s="1212"/>
      <c r="E140" s="1218"/>
      <c r="F140" s="1219"/>
      <c r="G140" s="1219"/>
      <c r="H140" s="1220"/>
      <c r="I140" s="1278" t="s">
        <v>225</v>
      </c>
      <c r="J140" s="1229"/>
      <c r="K140" s="1279"/>
      <c r="L140" s="1280" t="s">
        <v>665</v>
      </c>
      <c r="M140" s="1229"/>
      <c r="N140" s="1229"/>
      <c r="O140" s="1279"/>
      <c r="P140" s="1281" t="s">
        <v>650</v>
      </c>
      <c r="Q140" s="1282"/>
      <c r="R140" s="179" t="s">
        <v>635</v>
      </c>
      <c r="S140" s="178">
        <f>IF(P140="夏季",17.25,16.16)</f>
        <v>16.16</v>
      </c>
      <c r="T140" s="616" t="s">
        <v>636</v>
      </c>
      <c r="U140" s="617">
        <f>$U$30</f>
        <v>-5.0199999999999996</v>
      </c>
      <c r="V140" s="616" t="s">
        <v>636</v>
      </c>
      <c r="W140" s="618">
        <f>$W$30</f>
        <v>3.36</v>
      </c>
      <c r="X140" s="619" t="s">
        <v>625</v>
      </c>
      <c r="Y140" s="169" t="s">
        <v>239</v>
      </c>
      <c r="Z140" s="619"/>
      <c r="AA140" s="177"/>
      <c r="AB140" s="1283">
        <f>AD$17+AD$19+AD$23</f>
        <v>0</v>
      </c>
      <c r="AC140" s="1283"/>
      <c r="AD140" s="169" t="s">
        <v>653</v>
      </c>
      <c r="AE140" s="169"/>
      <c r="AF140" s="169"/>
      <c r="AG140" s="620"/>
      <c r="AH140" s="1284">
        <f>(S140+U140+W140)*AB140</f>
        <v>0</v>
      </c>
      <c r="AI140" s="1285"/>
      <c r="AJ140" s="1285"/>
      <c r="AK140" s="1286"/>
      <c r="AL140" s="1228"/>
      <c r="AM140" s="1229"/>
      <c r="AN140" s="1232"/>
      <c r="AO140" s="1233"/>
      <c r="AP140" s="1242"/>
      <c r="AQ140" s="1243"/>
      <c r="AR140" s="1246"/>
      <c r="AS140" s="1247"/>
      <c r="AT140" s="1247"/>
      <c r="AU140" s="1242"/>
      <c r="AV140" s="1277"/>
      <c r="AW140" s="90"/>
      <c r="AX140" s="90"/>
    </row>
    <row r="141" spans="2:50" ht="13.5" customHeight="1">
      <c r="B141" s="1208"/>
      <c r="C141" s="1211"/>
      <c r="D141" s="1212"/>
      <c r="E141" s="1218"/>
      <c r="F141" s="1219"/>
      <c r="G141" s="1219"/>
      <c r="H141" s="1220"/>
      <c r="I141" s="621"/>
      <c r="J141" s="622"/>
      <c r="K141" s="622"/>
      <c r="L141" s="623"/>
      <c r="M141" s="623"/>
      <c r="N141" s="623"/>
      <c r="O141" s="623"/>
      <c r="P141" s="623"/>
      <c r="Q141" s="624"/>
      <c r="R141" s="176"/>
      <c r="S141" s="625" t="s">
        <v>238</v>
      </c>
      <c r="T141" s="643"/>
      <c r="U141" s="644" t="s">
        <v>237</v>
      </c>
      <c r="V141" s="643"/>
      <c r="W141" s="628" t="s">
        <v>236</v>
      </c>
      <c r="Y141" s="175"/>
      <c r="AA141" s="93"/>
      <c r="AB141" s="386"/>
      <c r="AC141" s="386"/>
      <c r="AD141" s="175"/>
      <c r="AE141" s="175"/>
      <c r="AF141" s="175"/>
      <c r="AG141" s="630"/>
      <c r="AH141" s="1287"/>
      <c r="AI141" s="1288"/>
      <c r="AJ141" s="1288"/>
      <c r="AK141" s="1289"/>
      <c r="AL141" s="1228"/>
      <c r="AM141" s="1229"/>
      <c r="AN141" s="1232"/>
      <c r="AO141" s="1233"/>
      <c r="AP141" s="1242"/>
      <c r="AQ141" s="1243"/>
      <c r="AR141" s="1246"/>
      <c r="AS141" s="1247"/>
      <c r="AT141" s="1247"/>
      <c r="AU141" s="1242"/>
      <c r="AV141" s="1277"/>
      <c r="AW141" s="90"/>
      <c r="AX141" s="90"/>
    </row>
    <row r="142" spans="2:50" ht="13.5" customHeight="1">
      <c r="B142" s="1208"/>
      <c r="C142" s="1213"/>
      <c r="D142" s="1214"/>
      <c r="E142" s="1270" t="s">
        <v>222</v>
      </c>
      <c r="F142" s="1271"/>
      <c r="G142" s="1271"/>
      <c r="H142" s="1272"/>
      <c r="I142" s="631"/>
      <c r="J142" s="170"/>
      <c r="K142" s="170"/>
      <c r="L142" s="170"/>
      <c r="M142" s="170"/>
      <c r="N142" s="170"/>
      <c r="O142" s="170"/>
      <c r="P142" s="170"/>
      <c r="Q142" s="632"/>
      <c r="R142" s="172"/>
      <c r="S142" s="172"/>
      <c r="T142" s="170"/>
      <c r="U142" s="170"/>
      <c r="V142" s="170"/>
      <c r="W142" s="633"/>
      <c r="X142" s="634"/>
      <c r="Y142" s="634"/>
      <c r="Z142" s="635"/>
      <c r="AA142" s="636"/>
      <c r="AB142" s="1273">
        <f>SUM(AB140:AC140)</f>
        <v>0</v>
      </c>
      <c r="AC142" s="1273"/>
      <c r="AD142" s="637" t="s">
        <v>235</v>
      </c>
      <c r="AE142" s="170"/>
      <c r="AF142" s="170"/>
      <c r="AG142" s="170"/>
      <c r="AH142" s="1267">
        <f>SUM(AH139:AK140)</f>
        <v>0</v>
      </c>
      <c r="AI142" s="1268"/>
      <c r="AJ142" s="1268"/>
      <c r="AK142" s="1269"/>
      <c r="AL142" s="1228"/>
      <c r="AM142" s="1229"/>
      <c r="AN142" s="1232"/>
      <c r="AO142" s="1233"/>
      <c r="AP142" s="1242"/>
      <c r="AQ142" s="1243"/>
      <c r="AR142" s="1246"/>
      <c r="AS142" s="1247"/>
      <c r="AT142" s="1247"/>
      <c r="AU142" s="1242"/>
      <c r="AV142" s="1277"/>
      <c r="AW142" s="90"/>
      <c r="AX142" s="90"/>
    </row>
    <row r="143" spans="2:50" ht="13.5" customHeight="1">
      <c r="B143" s="1208"/>
      <c r="C143" s="1209" t="s">
        <v>234</v>
      </c>
      <c r="D143" s="1210"/>
      <c r="E143" s="1274" t="s">
        <v>233</v>
      </c>
      <c r="F143" s="1216"/>
      <c r="G143" s="1216"/>
      <c r="H143" s="1217"/>
      <c r="I143" s="614" t="s">
        <v>232</v>
      </c>
      <c r="J143" s="173"/>
      <c r="K143" s="173"/>
      <c r="L143" s="173"/>
      <c r="M143" s="173"/>
      <c r="N143" s="173"/>
      <c r="O143" s="173"/>
      <c r="P143" s="173"/>
      <c r="Q143" s="615"/>
      <c r="R143" s="354" t="s">
        <v>614</v>
      </c>
      <c r="S143" s="1275">
        <f>IF('様式11-5'!Y$1="LPG",0,IF(AD$24&lt;50,料金単価!$C$7,(IF(AD$24&lt;100,料金単価!$C$8,IF($AD$24&lt;250,料金単価!$C$9,IF($AD$24&lt;500,料金単価!$C$10,IF($AD$24&lt;800,料金単価!$C$11,料金単価!$C$12)))))))</f>
        <v>1210</v>
      </c>
      <c r="T143" s="1275"/>
      <c r="U143" s="173" t="s">
        <v>231</v>
      </c>
      <c r="V143" s="388"/>
      <c r="W143" s="174"/>
      <c r="X143" s="174"/>
      <c r="Y143" s="174"/>
      <c r="Z143" s="174"/>
      <c r="AA143" s="174"/>
      <c r="AB143" s="173">
        <v>1</v>
      </c>
      <c r="AC143" s="387" t="s">
        <v>229</v>
      </c>
      <c r="AD143" s="173"/>
      <c r="AE143" s="173"/>
      <c r="AF143" s="173"/>
      <c r="AG143" s="173"/>
      <c r="AH143" s="1223">
        <f>S143*AB143</f>
        <v>1210</v>
      </c>
      <c r="AI143" s="1224"/>
      <c r="AJ143" s="1224"/>
      <c r="AK143" s="1225"/>
      <c r="AL143" s="1254" t="s">
        <v>233</v>
      </c>
      <c r="AM143" s="1227"/>
      <c r="AN143" s="1230">
        <f>AN44</f>
        <v>2.29</v>
      </c>
      <c r="AO143" s="1231"/>
      <c r="AP143" s="1255" t="s">
        <v>645</v>
      </c>
      <c r="AQ143" s="1256"/>
      <c r="AR143" s="1257">
        <f>AN143*X145/1000</f>
        <v>0</v>
      </c>
      <c r="AS143" s="1258"/>
      <c r="AT143" s="1258"/>
      <c r="AU143" s="1259" t="s">
        <v>220</v>
      </c>
      <c r="AV143" s="1260"/>
      <c r="AW143" s="90"/>
      <c r="AX143" s="90"/>
    </row>
    <row r="144" spans="2:50" ht="13.5" customHeight="1">
      <c r="B144" s="1208"/>
      <c r="C144" s="1211"/>
      <c r="D144" s="1212"/>
      <c r="E144" s="1218"/>
      <c r="F144" s="1219"/>
      <c r="G144" s="1219"/>
      <c r="H144" s="1220"/>
      <c r="I144" s="638" t="s">
        <v>225</v>
      </c>
      <c r="J144" s="168"/>
      <c r="K144" s="168"/>
      <c r="L144" s="168"/>
      <c r="M144" s="168"/>
      <c r="N144" s="168"/>
      <c r="O144" s="168"/>
      <c r="P144" s="168" t="s">
        <v>228</v>
      </c>
      <c r="Q144" s="639"/>
      <c r="R144" s="179" t="s">
        <v>614</v>
      </c>
      <c r="S144" s="1261">
        <f>IF(P144="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144" s="1261"/>
      <c r="U144" s="168" t="s">
        <v>226</v>
      </c>
      <c r="V144" s="640" t="s">
        <v>646</v>
      </c>
      <c r="W144" s="641">
        <f>W133</f>
        <v>-37.96</v>
      </c>
      <c r="X144" s="642" t="s">
        <v>618</v>
      </c>
      <c r="Y144" s="623" t="s">
        <v>647</v>
      </c>
      <c r="Z144" s="1295">
        <f>IF('様式11-5'!Y$1="LPG",0,AD$24)</f>
        <v>0</v>
      </c>
      <c r="AA144" s="1295"/>
      <c r="AB144" s="168" t="s">
        <v>648</v>
      </c>
      <c r="AC144" s="168"/>
      <c r="AD144" s="168"/>
      <c r="AE144" s="168"/>
      <c r="AF144" s="168"/>
      <c r="AG144" s="168"/>
      <c r="AH144" s="1263">
        <f>(S144+W144)*Z144</f>
        <v>0</v>
      </c>
      <c r="AI144" s="1264"/>
      <c r="AJ144" s="1264"/>
      <c r="AK144" s="1265"/>
      <c r="AL144" s="1228"/>
      <c r="AM144" s="1229"/>
      <c r="AN144" s="1232"/>
      <c r="AO144" s="1233"/>
      <c r="AP144" s="1242"/>
      <c r="AQ144" s="1243"/>
      <c r="AR144" s="1246"/>
      <c r="AS144" s="1247"/>
      <c r="AT144" s="1247"/>
      <c r="AU144" s="1250"/>
      <c r="AV144" s="1251"/>
      <c r="AW144" s="90"/>
      <c r="AX144" s="90"/>
    </row>
    <row r="145" spans="2:50" ht="13.5" customHeight="1">
      <c r="B145" s="1208"/>
      <c r="C145" s="1211"/>
      <c r="D145" s="1212"/>
      <c r="E145" s="1270" t="s">
        <v>222</v>
      </c>
      <c r="F145" s="1271"/>
      <c r="G145" s="1271"/>
      <c r="H145" s="1272"/>
      <c r="I145" s="631"/>
      <c r="J145" s="170"/>
      <c r="K145" s="170"/>
      <c r="L145" s="170"/>
      <c r="M145" s="170"/>
      <c r="N145" s="170"/>
      <c r="O145" s="170"/>
      <c r="P145" s="170"/>
      <c r="Q145" s="632"/>
      <c r="R145" s="172"/>
      <c r="S145" s="172"/>
      <c r="T145" s="170"/>
      <c r="U145" s="170"/>
      <c r="V145" s="170"/>
      <c r="W145" s="633"/>
      <c r="X145" s="634"/>
      <c r="Y145" s="634"/>
      <c r="Z145" s="1266">
        <f>SUM(Z144:Z144)</f>
        <v>0</v>
      </c>
      <c r="AA145" s="1266"/>
      <c r="AB145" s="635" t="s">
        <v>221</v>
      </c>
      <c r="AC145" s="635"/>
      <c r="AD145" s="170"/>
      <c r="AE145" s="170"/>
      <c r="AF145" s="170"/>
      <c r="AG145" s="170"/>
      <c r="AH145" s="1267">
        <f>SUM(AH143:AK144)</f>
        <v>1210</v>
      </c>
      <c r="AI145" s="1268"/>
      <c r="AJ145" s="1268"/>
      <c r="AK145" s="1269"/>
      <c r="AL145" s="1238"/>
      <c r="AM145" s="1239"/>
      <c r="AN145" s="1240"/>
      <c r="AO145" s="1241"/>
      <c r="AP145" s="1244"/>
      <c r="AQ145" s="1245"/>
      <c r="AR145" s="1248"/>
      <c r="AS145" s="1249"/>
      <c r="AT145" s="1249"/>
      <c r="AU145" s="1252"/>
      <c r="AV145" s="1253"/>
      <c r="AW145" s="90"/>
      <c r="AX145" s="90"/>
    </row>
    <row r="146" spans="2:50" ht="13.5" customHeight="1">
      <c r="B146" s="1208"/>
      <c r="C146" s="1211"/>
      <c r="D146" s="1212"/>
      <c r="E146" s="1274" t="s">
        <v>649</v>
      </c>
      <c r="F146" s="1216"/>
      <c r="G146" s="1216"/>
      <c r="H146" s="1217"/>
      <c r="I146" s="614" t="s">
        <v>232</v>
      </c>
      <c r="J146" s="173"/>
      <c r="K146" s="173"/>
      <c r="L146" s="173"/>
      <c r="M146" s="173"/>
      <c r="N146" s="173"/>
      <c r="O146" s="173"/>
      <c r="P146" s="173"/>
      <c r="Q146" s="615"/>
      <c r="R146" s="1224">
        <f>$R$36</f>
        <v>0</v>
      </c>
      <c r="S146" s="1224"/>
      <c r="T146" s="173" t="s">
        <v>231</v>
      </c>
      <c r="U146" s="173"/>
      <c r="V146" s="174"/>
      <c r="W146" s="174"/>
      <c r="X146" s="174"/>
      <c r="Y146" s="174"/>
      <c r="Z146" s="174"/>
      <c r="AA146" s="174"/>
      <c r="AB146" s="173">
        <v>1</v>
      </c>
      <c r="AC146" s="387" t="s">
        <v>229</v>
      </c>
      <c r="AD146" s="173"/>
      <c r="AE146" s="173"/>
      <c r="AF146" s="173"/>
      <c r="AG146" s="173"/>
      <c r="AH146" s="1223">
        <f>R146*AB146</f>
        <v>0</v>
      </c>
      <c r="AI146" s="1224"/>
      <c r="AJ146" s="1224"/>
      <c r="AK146" s="1225"/>
      <c r="AL146" s="1228" t="s">
        <v>649</v>
      </c>
      <c r="AM146" s="1229"/>
      <c r="AN146" s="1232">
        <f>AN47</f>
        <v>6</v>
      </c>
      <c r="AO146" s="1233"/>
      <c r="AP146" s="1242" t="s">
        <v>645</v>
      </c>
      <c r="AQ146" s="1243"/>
      <c r="AR146" s="1246">
        <f>AN146*X148/1000</f>
        <v>0</v>
      </c>
      <c r="AS146" s="1247"/>
      <c r="AT146" s="1247"/>
      <c r="AU146" s="1250" t="s">
        <v>220</v>
      </c>
      <c r="AV146" s="1251"/>
      <c r="AW146" s="90"/>
      <c r="AX146" s="90"/>
    </row>
    <row r="147" spans="2:50" ht="13.5" customHeight="1">
      <c r="B147" s="1208"/>
      <c r="C147" s="1211"/>
      <c r="D147" s="1212"/>
      <c r="E147" s="1218"/>
      <c r="F147" s="1219"/>
      <c r="G147" s="1219"/>
      <c r="H147" s="1220"/>
      <c r="I147" s="638" t="s">
        <v>225</v>
      </c>
      <c r="J147" s="168"/>
      <c r="K147" s="168"/>
      <c r="L147" s="168"/>
      <c r="M147" s="168"/>
      <c r="N147" s="168"/>
      <c r="O147" s="168"/>
      <c r="P147" s="168"/>
      <c r="Q147" s="639"/>
      <c r="R147" s="1290">
        <f>$R$37</f>
        <v>296</v>
      </c>
      <c r="S147" s="1291"/>
      <c r="T147" s="168" t="s">
        <v>226</v>
      </c>
      <c r="U147" s="168"/>
      <c r="V147" s="168"/>
      <c r="W147" s="168"/>
      <c r="X147" s="1292">
        <f>IF('様式11-5'!Y$1="LPG",AB$25,0)</f>
        <v>0</v>
      </c>
      <c r="Y147" s="1293"/>
      <c r="Z147" s="168" t="s">
        <v>648</v>
      </c>
      <c r="AA147" s="168"/>
      <c r="AB147" s="168"/>
      <c r="AC147" s="169"/>
      <c r="AD147" s="168"/>
      <c r="AE147" s="168"/>
      <c r="AF147" s="168"/>
      <c r="AG147" s="168"/>
      <c r="AH147" s="1263">
        <f>R147*X147</f>
        <v>0</v>
      </c>
      <c r="AI147" s="1264"/>
      <c r="AJ147" s="1264"/>
      <c r="AK147" s="1265"/>
      <c r="AL147" s="1228"/>
      <c r="AM147" s="1229"/>
      <c r="AN147" s="1232"/>
      <c r="AO147" s="1233"/>
      <c r="AP147" s="1242"/>
      <c r="AQ147" s="1243"/>
      <c r="AR147" s="1246"/>
      <c r="AS147" s="1247"/>
      <c r="AT147" s="1247"/>
      <c r="AU147" s="1250"/>
      <c r="AV147" s="1251"/>
      <c r="AW147" s="90"/>
      <c r="AX147" s="90"/>
    </row>
    <row r="148" spans="2:50" ht="13.5" customHeight="1" thickBot="1">
      <c r="B148" s="1208"/>
      <c r="C148" s="1213"/>
      <c r="D148" s="1214"/>
      <c r="E148" s="1270" t="s">
        <v>222</v>
      </c>
      <c r="F148" s="1271"/>
      <c r="G148" s="1271"/>
      <c r="H148" s="1272"/>
      <c r="I148" s="631"/>
      <c r="J148" s="170"/>
      <c r="K148" s="170"/>
      <c r="L148" s="170"/>
      <c r="M148" s="170"/>
      <c r="N148" s="170"/>
      <c r="O148" s="170"/>
      <c r="P148" s="170"/>
      <c r="Q148" s="632"/>
      <c r="R148" s="172"/>
      <c r="S148" s="172"/>
      <c r="T148" s="170"/>
      <c r="U148" s="170"/>
      <c r="V148" s="170"/>
      <c r="W148" s="633"/>
      <c r="X148" s="1294">
        <f>SUM(X147:Y147)</f>
        <v>0</v>
      </c>
      <c r="Y148" s="1294"/>
      <c r="Z148" s="170" t="s">
        <v>221</v>
      </c>
      <c r="AA148" s="170"/>
      <c r="AB148" s="170"/>
      <c r="AC148" s="171"/>
      <c r="AD148" s="170"/>
      <c r="AE148" s="170"/>
      <c r="AF148" s="170"/>
      <c r="AG148" s="170"/>
      <c r="AH148" s="1267">
        <f>SUM(AH146:AK147)</f>
        <v>0</v>
      </c>
      <c r="AI148" s="1268"/>
      <c r="AJ148" s="1268"/>
      <c r="AK148" s="1269"/>
      <c r="AL148" s="1238"/>
      <c r="AM148" s="1239"/>
      <c r="AN148" s="1240"/>
      <c r="AO148" s="1241"/>
      <c r="AP148" s="1244"/>
      <c r="AQ148" s="1245"/>
      <c r="AR148" s="1248"/>
      <c r="AS148" s="1249"/>
      <c r="AT148" s="1249"/>
      <c r="AU148" s="1252"/>
      <c r="AV148" s="1253"/>
      <c r="AW148" s="90"/>
      <c r="AX148" s="90"/>
    </row>
    <row r="149" spans="2:50" ht="13.5" customHeight="1">
      <c r="B149" s="1234" t="s">
        <v>259</v>
      </c>
      <c r="C149" s="981"/>
      <c r="D149" s="981"/>
      <c r="E149" s="980" t="s">
        <v>173</v>
      </c>
      <c r="F149" s="981"/>
      <c r="G149" s="981"/>
      <c r="H149" s="982"/>
      <c r="I149" s="980" t="s">
        <v>258</v>
      </c>
      <c r="J149" s="981"/>
      <c r="K149" s="981"/>
      <c r="L149" s="981"/>
      <c r="M149" s="981"/>
      <c r="N149" s="981"/>
      <c r="O149" s="981"/>
      <c r="P149" s="981"/>
      <c r="Q149" s="982"/>
      <c r="R149" s="980" t="s">
        <v>257</v>
      </c>
      <c r="S149" s="981"/>
      <c r="T149" s="981"/>
      <c r="U149" s="981"/>
      <c r="V149" s="981"/>
      <c r="W149" s="981"/>
      <c r="X149" s="981"/>
      <c r="Y149" s="981"/>
      <c r="Z149" s="981"/>
      <c r="AA149" s="981"/>
      <c r="AB149" s="981"/>
      <c r="AC149" s="981"/>
      <c r="AD149" s="981"/>
      <c r="AE149" s="981"/>
      <c r="AF149" s="981"/>
      <c r="AG149" s="982"/>
      <c r="AH149" s="980" t="s">
        <v>256</v>
      </c>
      <c r="AI149" s="981"/>
      <c r="AJ149" s="981"/>
      <c r="AK149" s="1235"/>
      <c r="AL149" s="1236" t="s">
        <v>173</v>
      </c>
      <c r="AM149" s="1237"/>
      <c r="AN149" s="1010" t="s">
        <v>255</v>
      </c>
      <c r="AO149" s="1011"/>
      <c r="AP149" s="1011"/>
      <c r="AQ149" s="1206"/>
      <c r="AR149" s="1010" t="s">
        <v>254</v>
      </c>
      <c r="AS149" s="1011"/>
      <c r="AT149" s="1011"/>
      <c r="AU149" s="1011"/>
      <c r="AV149" s="1012"/>
      <c r="AW149" s="90"/>
      <c r="AX149" s="90"/>
    </row>
    <row r="150" spans="2:50" ht="13.5" customHeight="1">
      <c r="B150" s="1207" t="s">
        <v>369</v>
      </c>
      <c r="C150" s="1209" t="s">
        <v>253</v>
      </c>
      <c r="D150" s="1210"/>
      <c r="E150" s="1215" t="s">
        <v>252</v>
      </c>
      <c r="F150" s="1216"/>
      <c r="G150" s="1216"/>
      <c r="H150" s="1217"/>
      <c r="I150" s="614" t="s">
        <v>232</v>
      </c>
      <c r="J150" s="173"/>
      <c r="K150" s="173"/>
      <c r="L150" s="173"/>
      <c r="M150" s="173"/>
      <c r="N150" s="173"/>
      <c r="O150" s="173"/>
      <c r="P150" s="173"/>
      <c r="Q150" s="615"/>
      <c r="R150" s="1221">
        <f>IF($AJ$16+$AJ$18+$AJ$20+$AJ$22=0,0,1644.76)</f>
        <v>0</v>
      </c>
      <c r="S150" s="1221"/>
      <c r="T150" s="173" t="s">
        <v>250</v>
      </c>
      <c r="U150" s="173"/>
      <c r="V150" s="173"/>
      <c r="W150" s="1222">
        <f>$W$29</f>
        <v>0</v>
      </c>
      <c r="X150" s="1222"/>
      <c r="Y150" s="173" t="s">
        <v>624</v>
      </c>
      <c r="Z150" s="173"/>
      <c r="AA150" s="173">
        <v>1</v>
      </c>
      <c r="AB150" s="173" t="s">
        <v>248</v>
      </c>
      <c r="AC150" s="173"/>
      <c r="AD150" s="181">
        <v>0.85</v>
      </c>
      <c r="AE150" s="173" t="s">
        <v>247</v>
      </c>
      <c r="AF150" s="173"/>
      <c r="AG150" s="173"/>
      <c r="AH150" s="1223">
        <f>R150*W150*AA150*AD150</f>
        <v>0</v>
      </c>
      <c r="AI150" s="1224"/>
      <c r="AJ150" s="1224"/>
      <c r="AK150" s="1225"/>
      <c r="AL150" s="1226" t="s">
        <v>166</v>
      </c>
      <c r="AM150" s="1227"/>
      <c r="AN150" s="1230">
        <f>AN52</f>
        <v>0</v>
      </c>
      <c r="AO150" s="1231"/>
      <c r="AP150" s="1255" t="s">
        <v>609</v>
      </c>
      <c r="AQ150" s="1256"/>
      <c r="AR150" s="1257">
        <f>AN150*AB153/1000</f>
        <v>0</v>
      </c>
      <c r="AS150" s="1258"/>
      <c r="AT150" s="1258"/>
      <c r="AU150" s="1255" t="s">
        <v>220</v>
      </c>
      <c r="AV150" s="1276"/>
      <c r="AW150" s="90"/>
      <c r="AX150" s="90"/>
    </row>
    <row r="151" spans="2:50" ht="13.5" customHeight="1">
      <c r="B151" s="1208"/>
      <c r="C151" s="1211"/>
      <c r="D151" s="1212"/>
      <c r="E151" s="1218"/>
      <c r="F151" s="1219"/>
      <c r="G151" s="1219"/>
      <c r="H151" s="1220"/>
      <c r="I151" s="1278" t="s">
        <v>225</v>
      </c>
      <c r="J151" s="1229"/>
      <c r="K151" s="1279"/>
      <c r="L151" s="1280" t="s">
        <v>246</v>
      </c>
      <c r="M151" s="1229"/>
      <c r="N151" s="1229"/>
      <c r="O151" s="1279"/>
      <c r="P151" s="1281" t="s">
        <v>650</v>
      </c>
      <c r="Q151" s="1282"/>
      <c r="R151" s="179" t="s">
        <v>651</v>
      </c>
      <c r="S151" s="178">
        <f>IF(P151="夏季",17.25,16.16)</f>
        <v>16.16</v>
      </c>
      <c r="T151" s="616" t="s">
        <v>637</v>
      </c>
      <c r="U151" s="617">
        <f>$U$30</f>
        <v>-5.0199999999999996</v>
      </c>
      <c r="V151" s="616" t="s">
        <v>652</v>
      </c>
      <c r="W151" s="618">
        <f>$W$30</f>
        <v>3.36</v>
      </c>
      <c r="X151" s="619" t="s">
        <v>643</v>
      </c>
      <c r="Y151" s="169" t="s">
        <v>239</v>
      </c>
      <c r="Z151" s="619"/>
      <c r="AA151" s="177"/>
      <c r="AB151" s="1283">
        <f>AF$17+AF$19+AF$23</f>
        <v>0</v>
      </c>
      <c r="AC151" s="1283"/>
      <c r="AD151" s="169" t="s">
        <v>653</v>
      </c>
      <c r="AE151" s="169"/>
      <c r="AF151" s="169"/>
      <c r="AG151" s="620"/>
      <c r="AH151" s="1284">
        <f>(S151+U151+W151)*AB151</f>
        <v>0</v>
      </c>
      <c r="AI151" s="1285"/>
      <c r="AJ151" s="1285"/>
      <c r="AK151" s="1286"/>
      <c r="AL151" s="1228"/>
      <c r="AM151" s="1229"/>
      <c r="AN151" s="1232"/>
      <c r="AO151" s="1233"/>
      <c r="AP151" s="1242"/>
      <c r="AQ151" s="1243"/>
      <c r="AR151" s="1246"/>
      <c r="AS151" s="1247"/>
      <c r="AT151" s="1247"/>
      <c r="AU151" s="1242"/>
      <c r="AV151" s="1277"/>
      <c r="AW151" s="90"/>
      <c r="AX151" s="90"/>
    </row>
    <row r="152" spans="2:50" ht="13.5" customHeight="1">
      <c r="B152" s="1208"/>
      <c r="C152" s="1211"/>
      <c r="D152" s="1212"/>
      <c r="E152" s="1218"/>
      <c r="F152" s="1219"/>
      <c r="G152" s="1219"/>
      <c r="H152" s="1220"/>
      <c r="I152" s="621"/>
      <c r="J152" s="622"/>
      <c r="K152" s="622"/>
      <c r="L152" s="623"/>
      <c r="M152" s="623"/>
      <c r="N152" s="623"/>
      <c r="O152" s="623"/>
      <c r="P152" s="623"/>
      <c r="Q152" s="624"/>
      <c r="R152" s="176"/>
      <c r="S152" s="625" t="s">
        <v>238</v>
      </c>
      <c r="T152" s="643"/>
      <c r="U152" s="644" t="s">
        <v>237</v>
      </c>
      <c r="V152" s="643"/>
      <c r="W152" s="628" t="s">
        <v>236</v>
      </c>
      <c r="Y152" s="175"/>
      <c r="AA152" s="93"/>
      <c r="AB152" s="386"/>
      <c r="AC152" s="386"/>
      <c r="AD152" s="175"/>
      <c r="AE152" s="175"/>
      <c r="AF152" s="175"/>
      <c r="AG152" s="630"/>
      <c r="AH152" s="1287"/>
      <c r="AI152" s="1288"/>
      <c r="AJ152" s="1288"/>
      <c r="AK152" s="1289"/>
      <c r="AL152" s="1228"/>
      <c r="AM152" s="1229"/>
      <c r="AN152" s="1232"/>
      <c r="AO152" s="1233"/>
      <c r="AP152" s="1242"/>
      <c r="AQ152" s="1243"/>
      <c r="AR152" s="1246"/>
      <c r="AS152" s="1247"/>
      <c r="AT152" s="1247"/>
      <c r="AU152" s="1242"/>
      <c r="AV152" s="1277"/>
      <c r="AW152" s="90"/>
      <c r="AX152" s="90"/>
    </row>
    <row r="153" spans="2:50" ht="13.5" customHeight="1">
      <c r="B153" s="1208"/>
      <c r="C153" s="1213"/>
      <c r="D153" s="1214"/>
      <c r="E153" s="1270" t="s">
        <v>222</v>
      </c>
      <c r="F153" s="1271"/>
      <c r="G153" s="1271"/>
      <c r="H153" s="1272"/>
      <c r="I153" s="631"/>
      <c r="J153" s="170"/>
      <c r="K153" s="170"/>
      <c r="L153" s="170"/>
      <c r="M153" s="170"/>
      <c r="N153" s="170"/>
      <c r="O153" s="170"/>
      <c r="P153" s="170"/>
      <c r="Q153" s="632"/>
      <c r="R153" s="172"/>
      <c r="S153" s="172"/>
      <c r="T153" s="170"/>
      <c r="U153" s="170"/>
      <c r="V153" s="170"/>
      <c r="W153" s="633"/>
      <c r="X153" s="634"/>
      <c r="Y153" s="634"/>
      <c r="Z153" s="635"/>
      <c r="AA153" s="636"/>
      <c r="AB153" s="1273">
        <f>SUM(AB151:AC151)</f>
        <v>0</v>
      </c>
      <c r="AC153" s="1273"/>
      <c r="AD153" s="637" t="s">
        <v>235</v>
      </c>
      <c r="AE153" s="170"/>
      <c r="AF153" s="170"/>
      <c r="AG153" s="170"/>
      <c r="AH153" s="1267">
        <f>SUM(AH150:AK151)</f>
        <v>0</v>
      </c>
      <c r="AI153" s="1268"/>
      <c r="AJ153" s="1268"/>
      <c r="AK153" s="1269"/>
      <c r="AL153" s="1228"/>
      <c r="AM153" s="1229"/>
      <c r="AN153" s="1232"/>
      <c r="AO153" s="1233"/>
      <c r="AP153" s="1242"/>
      <c r="AQ153" s="1243"/>
      <c r="AR153" s="1246"/>
      <c r="AS153" s="1247"/>
      <c r="AT153" s="1247"/>
      <c r="AU153" s="1242"/>
      <c r="AV153" s="1277"/>
      <c r="AW153" s="90"/>
      <c r="AX153" s="90"/>
    </row>
    <row r="154" spans="2:50" ht="13.5" customHeight="1">
      <c r="B154" s="1208"/>
      <c r="C154" s="1209" t="s">
        <v>234</v>
      </c>
      <c r="D154" s="1210"/>
      <c r="E154" s="1274" t="s">
        <v>233</v>
      </c>
      <c r="F154" s="1216"/>
      <c r="G154" s="1216"/>
      <c r="H154" s="1217"/>
      <c r="I154" s="614" t="s">
        <v>232</v>
      </c>
      <c r="J154" s="173"/>
      <c r="K154" s="173"/>
      <c r="L154" s="173"/>
      <c r="M154" s="173"/>
      <c r="N154" s="173"/>
      <c r="O154" s="173"/>
      <c r="P154" s="173"/>
      <c r="Q154" s="615"/>
      <c r="R154" s="354" t="s">
        <v>614</v>
      </c>
      <c r="S154" s="1275">
        <f>IF('様式11-5'!Y$1="LPG",0,IF(AF$24&lt;50,料金単価!$C$7,(IF(AF$24&lt;100,料金単価!$C$8,IF($AF$24&lt;250,料金単価!$C$9,IF($AF$24&lt;500,料金単価!$C$10,IF($AF$24&lt;800,料金単価!$C$11,料金単価!$C$12)))))))</f>
        <v>1210</v>
      </c>
      <c r="T154" s="1275"/>
      <c r="U154" s="173" t="s">
        <v>231</v>
      </c>
      <c r="V154" s="388"/>
      <c r="W154" s="174"/>
      <c r="X154" s="174"/>
      <c r="Y154" s="174"/>
      <c r="Z154" s="174"/>
      <c r="AA154" s="174"/>
      <c r="AB154" s="173">
        <v>1</v>
      </c>
      <c r="AC154" s="387" t="s">
        <v>229</v>
      </c>
      <c r="AD154" s="173"/>
      <c r="AE154" s="173"/>
      <c r="AF154" s="173"/>
      <c r="AG154" s="173"/>
      <c r="AH154" s="1223">
        <f>S154*AB154</f>
        <v>1210</v>
      </c>
      <c r="AI154" s="1224"/>
      <c r="AJ154" s="1224"/>
      <c r="AK154" s="1225"/>
      <c r="AL154" s="1254" t="s">
        <v>233</v>
      </c>
      <c r="AM154" s="1227"/>
      <c r="AN154" s="1230">
        <f>AN56</f>
        <v>0</v>
      </c>
      <c r="AO154" s="1231"/>
      <c r="AP154" s="1255" t="s">
        <v>645</v>
      </c>
      <c r="AQ154" s="1256"/>
      <c r="AR154" s="1257">
        <f>AN154*X156/1000</f>
        <v>0</v>
      </c>
      <c r="AS154" s="1258"/>
      <c r="AT154" s="1258"/>
      <c r="AU154" s="1259" t="s">
        <v>220</v>
      </c>
      <c r="AV154" s="1260"/>
      <c r="AW154" s="90"/>
      <c r="AX154" s="90"/>
    </row>
    <row r="155" spans="2:50" ht="13.5" customHeight="1">
      <c r="B155" s="1208"/>
      <c r="C155" s="1211"/>
      <c r="D155" s="1212"/>
      <c r="E155" s="1218"/>
      <c r="F155" s="1219"/>
      <c r="G155" s="1219"/>
      <c r="H155" s="1220"/>
      <c r="I155" s="638" t="s">
        <v>225</v>
      </c>
      <c r="J155" s="168"/>
      <c r="K155" s="168"/>
      <c r="L155" s="168"/>
      <c r="M155" s="168"/>
      <c r="N155" s="168"/>
      <c r="O155" s="168"/>
      <c r="P155" s="168" t="s">
        <v>228</v>
      </c>
      <c r="Q155" s="639"/>
      <c r="R155" s="179" t="s">
        <v>639</v>
      </c>
      <c r="S155" s="1261">
        <f>IF(P155="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155" s="1261"/>
      <c r="U155" s="168" t="s">
        <v>226</v>
      </c>
      <c r="V155" s="640" t="s">
        <v>669</v>
      </c>
      <c r="W155" s="641">
        <f>W144</f>
        <v>-37.96</v>
      </c>
      <c r="X155" s="642" t="s">
        <v>660</v>
      </c>
      <c r="Y155" s="623" t="s">
        <v>654</v>
      </c>
      <c r="Z155" s="1295">
        <f>IF('様式11-5'!Y$1="LPG",0,AF$24)</f>
        <v>0</v>
      </c>
      <c r="AA155" s="1295"/>
      <c r="AB155" s="168" t="s">
        <v>662</v>
      </c>
      <c r="AC155" s="168"/>
      <c r="AD155" s="168"/>
      <c r="AE155" s="168"/>
      <c r="AF155" s="168"/>
      <c r="AG155" s="168"/>
      <c r="AH155" s="1263">
        <f>(S155+W155)*Z155</f>
        <v>0</v>
      </c>
      <c r="AI155" s="1264"/>
      <c r="AJ155" s="1264"/>
      <c r="AK155" s="1265"/>
      <c r="AL155" s="1228"/>
      <c r="AM155" s="1229"/>
      <c r="AN155" s="1232"/>
      <c r="AO155" s="1233"/>
      <c r="AP155" s="1242"/>
      <c r="AQ155" s="1243"/>
      <c r="AR155" s="1246"/>
      <c r="AS155" s="1247"/>
      <c r="AT155" s="1247"/>
      <c r="AU155" s="1250"/>
      <c r="AV155" s="1251"/>
      <c r="AW155" s="90"/>
      <c r="AX155" s="90"/>
    </row>
    <row r="156" spans="2:50" ht="13.5" customHeight="1">
      <c r="B156" s="1208"/>
      <c r="C156" s="1211"/>
      <c r="D156" s="1212"/>
      <c r="E156" s="1270" t="s">
        <v>222</v>
      </c>
      <c r="F156" s="1271"/>
      <c r="G156" s="1271"/>
      <c r="H156" s="1272"/>
      <c r="I156" s="631"/>
      <c r="J156" s="170"/>
      <c r="K156" s="170"/>
      <c r="L156" s="170"/>
      <c r="M156" s="170"/>
      <c r="N156" s="170"/>
      <c r="O156" s="170"/>
      <c r="P156" s="170"/>
      <c r="Q156" s="632"/>
      <c r="R156" s="172"/>
      <c r="S156" s="172"/>
      <c r="T156" s="170"/>
      <c r="U156" s="170"/>
      <c r="V156" s="170"/>
      <c r="W156" s="633"/>
      <c r="X156" s="634"/>
      <c r="Y156" s="634"/>
      <c r="Z156" s="1266">
        <f>SUM(Z155:Z155)</f>
        <v>0</v>
      </c>
      <c r="AA156" s="1266"/>
      <c r="AB156" s="635" t="s">
        <v>221</v>
      </c>
      <c r="AC156" s="635"/>
      <c r="AD156" s="170"/>
      <c r="AE156" s="170"/>
      <c r="AF156" s="170"/>
      <c r="AG156" s="170"/>
      <c r="AH156" s="1267">
        <f>SUM(AH154:AK155)</f>
        <v>1210</v>
      </c>
      <c r="AI156" s="1268"/>
      <c r="AJ156" s="1268"/>
      <c r="AK156" s="1269"/>
      <c r="AL156" s="1238"/>
      <c r="AM156" s="1239"/>
      <c r="AN156" s="1240"/>
      <c r="AO156" s="1241"/>
      <c r="AP156" s="1244"/>
      <c r="AQ156" s="1245"/>
      <c r="AR156" s="1248"/>
      <c r="AS156" s="1249"/>
      <c r="AT156" s="1249"/>
      <c r="AU156" s="1252"/>
      <c r="AV156" s="1253"/>
      <c r="AW156" s="90"/>
      <c r="AX156" s="90"/>
    </row>
    <row r="157" spans="2:50" ht="13.5" customHeight="1">
      <c r="B157" s="1208"/>
      <c r="C157" s="1211"/>
      <c r="D157" s="1212"/>
      <c r="E157" s="1274" t="s">
        <v>621</v>
      </c>
      <c r="F157" s="1216"/>
      <c r="G157" s="1216"/>
      <c r="H157" s="1217"/>
      <c r="I157" s="614" t="s">
        <v>232</v>
      </c>
      <c r="J157" s="173"/>
      <c r="K157" s="173"/>
      <c r="L157" s="173"/>
      <c r="M157" s="173"/>
      <c r="N157" s="173"/>
      <c r="O157" s="173"/>
      <c r="P157" s="173"/>
      <c r="Q157" s="615"/>
      <c r="R157" s="1224">
        <f>$R$36</f>
        <v>0</v>
      </c>
      <c r="S157" s="1224"/>
      <c r="T157" s="173" t="s">
        <v>231</v>
      </c>
      <c r="U157" s="173"/>
      <c r="V157" s="174"/>
      <c r="W157" s="174"/>
      <c r="X157" s="174"/>
      <c r="Y157" s="174"/>
      <c r="Z157" s="174"/>
      <c r="AA157" s="174"/>
      <c r="AB157" s="173">
        <v>1</v>
      </c>
      <c r="AC157" s="387" t="s">
        <v>229</v>
      </c>
      <c r="AD157" s="173"/>
      <c r="AE157" s="173"/>
      <c r="AF157" s="173"/>
      <c r="AG157" s="173"/>
      <c r="AH157" s="1223">
        <f>R157*AB157</f>
        <v>0</v>
      </c>
      <c r="AI157" s="1224"/>
      <c r="AJ157" s="1224"/>
      <c r="AK157" s="1225"/>
      <c r="AL157" s="1228" t="s">
        <v>649</v>
      </c>
      <c r="AM157" s="1229"/>
      <c r="AN157" s="1232">
        <f>AN59</f>
        <v>0</v>
      </c>
      <c r="AO157" s="1233"/>
      <c r="AP157" s="1242" t="s">
        <v>642</v>
      </c>
      <c r="AQ157" s="1243"/>
      <c r="AR157" s="1246">
        <f>AN157*X159/1000</f>
        <v>0</v>
      </c>
      <c r="AS157" s="1247"/>
      <c r="AT157" s="1247"/>
      <c r="AU157" s="1250" t="s">
        <v>220</v>
      </c>
      <c r="AV157" s="1251"/>
      <c r="AW157" s="90"/>
      <c r="AX157" s="90"/>
    </row>
    <row r="158" spans="2:50" ht="13.5" customHeight="1">
      <c r="B158" s="1208"/>
      <c r="C158" s="1211"/>
      <c r="D158" s="1212"/>
      <c r="E158" s="1218"/>
      <c r="F158" s="1219"/>
      <c r="G158" s="1219"/>
      <c r="H158" s="1220"/>
      <c r="I158" s="638" t="s">
        <v>225</v>
      </c>
      <c r="J158" s="168"/>
      <c r="K158" s="168"/>
      <c r="L158" s="168"/>
      <c r="M158" s="168"/>
      <c r="N158" s="168"/>
      <c r="O158" s="168"/>
      <c r="P158" s="168"/>
      <c r="Q158" s="639"/>
      <c r="R158" s="1290">
        <f>$R$37</f>
        <v>296</v>
      </c>
      <c r="S158" s="1291"/>
      <c r="T158" s="168" t="s">
        <v>226</v>
      </c>
      <c r="U158" s="168"/>
      <c r="V158" s="168"/>
      <c r="W158" s="168"/>
      <c r="X158" s="1292">
        <f>IF('様式11-5'!Y$1="LPG",AB$25,0)</f>
        <v>0</v>
      </c>
      <c r="Y158" s="1293"/>
      <c r="Z158" s="168" t="s">
        <v>648</v>
      </c>
      <c r="AA158" s="168"/>
      <c r="AB158" s="168"/>
      <c r="AC158" s="169"/>
      <c r="AD158" s="168"/>
      <c r="AE158" s="168"/>
      <c r="AF158" s="168"/>
      <c r="AG158" s="168"/>
      <c r="AH158" s="1263">
        <f>R158*X158</f>
        <v>0</v>
      </c>
      <c r="AI158" s="1264"/>
      <c r="AJ158" s="1264"/>
      <c r="AK158" s="1265"/>
      <c r="AL158" s="1228"/>
      <c r="AM158" s="1229"/>
      <c r="AN158" s="1232"/>
      <c r="AO158" s="1233"/>
      <c r="AP158" s="1242"/>
      <c r="AQ158" s="1243"/>
      <c r="AR158" s="1246"/>
      <c r="AS158" s="1247"/>
      <c r="AT158" s="1247"/>
      <c r="AU158" s="1250"/>
      <c r="AV158" s="1251"/>
      <c r="AW158" s="90"/>
      <c r="AX158" s="90"/>
    </row>
    <row r="159" spans="2:50" ht="13.5" customHeight="1" thickBot="1">
      <c r="B159" s="1208"/>
      <c r="C159" s="1213"/>
      <c r="D159" s="1214"/>
      <c r="E159" s="1270" t="s">
        <v>222</v>
      </c>
      <c r="F159" s="1271"/>
      <c r="G159" s="1271"/>
      <c r="H159" s="1272"/>
      <c r="I159" s="631"/>
      <c r="J159" s="170"/>
      <c r="K159" s="170"/>
      <c r="L159" s="170"/>
      <c r="M159" s="170"/>
      <c r="N159" s="170"/>
      <c r="O159" s="170"/>
      <c r="P159" s="170"/>
      <c r="Q159" s="632"/>
      <c r="R159" s="172"/>
      <c r="S159" s="172"/>
      <c r="T159" s="170"/>
      <c r="U159" s="170"/>
      <c r="V159" s="170"/>
      <c r="W159" s="633"/>
      <c r="X159" s="1294">
        <f>SUM(X158:Y158)</f>
        <v>0</v>
      </c>
      <c r="Y159" s="1294"/>
      <c r="Z159" s="170" t="s">
        <v>221</v>
      </c>
      <c r="AA159" s="170"/>
      <c r="AB159" s="170"/>
      <c r="AC159" s="171"/>
      <c r="AD159" s="170"/>
      <c r="AE159" s="170"/>
      <c r="AF159" s="170"/>
      <c r="AG159" s="170"/>
      <c r="AH159" s="1267">
        <f>SUM(AH157:AK158)</f>
        <v>0</v>
      </c>
      <c r="AI159" s="1268"/>
      <c r="AJ159" s="1268"/>
      <c r="AK159" s="1269"/>
      <c r="AL159" s="1238"/>
      <c r="AM159" s="1239"/>
      <c r="AN159" s="1240"/>
      <c r="AO159" s="1241"/>
      <c r="AP159" s="1244"/>
      <c r="AQ159" s="1245"/>
      <c r="AR159" s="1248"/>
      <c r="AS159" s="1249"/>
      <c r="AT159" s="1249"/>
      <c r="AU159" s="1252"/>
      <c r="AV159" s="1253"/>
      <c r="AW159" s="90"/>
      <c r="AX159" s="90"/>
    </row>
    <row r="160" spans="2:50" ht="13.5" customHeight="1">
      <c r="B160" s="645"/>
      <c r="C160" s="645"/>
      <c r="D160" s="645"/>
      <c r="E160" s="356"/>
      <c r="F160" s="356"/>
      <c r="G160" s="356"/>
      <c r="H160" s="356"/>
      <c r="I160" s="359"/>
      <c r="J160" s="359"/>
      <c r="K160" s="359"/>
      <c r="L160" s="359"/>
      <c r="M160" s="359"/>
      <c r="N160" s="359"/>
      <c r="O160" s="359"/>
      <c r="P160" s="359"/>
      <c r="Q160" s="359"/>
      <c r="R160" s="357"/>
      <c r="S160" s="357"/>
      <c r="T160" s="359"/>
      <c r="U160" s="359"/>
      <c r="V160" s="358"/>
      <c r="W160" s="358"/>
      <c r="X160" s="358"/>
      <c r="Y160" s="358"/>
      <c r="Z160" s="358"/>
      <c r="AA160" s="358"/>
      <c r="AB160" s="359"/>
      <c r="AC160" s="360"/>
      <c r="AD160" s="359"/>
      <c r="AE160" s="359"/>
      <c r="AF160" s="359"/>
      <c r="AG160" s="359"/>
      <c r="AH160" s="357"/>
      <c r="AI160" s="357"/>
      <c r="AJ160" s="357"/>
      <c r="AK160" s="357"/>
      <c r="AL160" s="356"/>
      <c r="AM160" s="645"/>
      <c r="AN160" s="361"/>
      <c r="AO160" s="361"/>
      <c r="AP160" s="361"/>
      <c r="AQ160" s="361"/>
      <c r="AR160" s="646"/>
      <c r="AS160" s="646"/>
      <c r="AT160" s="646"/>
      <c r="AU160" s="646"/>
      <c r="AV160" s="646"/>
      <c r="AW160" s="90"/>
      <c r="AX160" s="90"/>
    </row>
    <row r="161" spans="2:50" ht="13.5" customHeight="1" thickBot="1">
      <c r="B161" s="647" t="s">
        <v>670</v>
      </c>
      <c r="C161" s="648"/>
      <c r="D161" s="648"/>
      <c r="E161" s="362"/>
      <c r="F161" s="362"/>
      <c r="G161" s="362"/>
      <c r="H161" s="362"/>
      <c r="I161" s="365"/>
      <c r="J161" s="365"/>
      <c r="K161" s="365"/>
      <c r="L161" s="365"/>
      <c r="M161" s="365"/>
      <c r="N161" s="365"/>
      <c r="O161" s="365"/>
      <c r="P161" s="365"/>
      <c r="Q161" s="365"/>
      <c r="R161" s="363"/>
      <c r="S161" s="363"/>
      <c r="T161" s="365"/>
      <c r="U161" s="365"/>
      <c r="V161" s="364"/>
      <c r="W161" s="364"/>
      <c r="X161" s="364"/>
      <c r="Y161" s="364"/>
      <c r="Z161" s="364"/>
      <c r="AA161" s="364"/>
      <c r="AB161" s="365"/>
      <c r="AC161" s="366"/>
      <c r="AD161" s="365"/>
      <c r="AE161" s="365"/>
      <c r="AF161" s="365"/>
      <c r="AG161" s="365"/>
      <c r="AH161" s="363"/>
      <c r="AI161" s="363"/>
      <c r="AJ161" s="363"/>
      <c r="AK161" s="363"/>
      <c r="AL161" s="362"/>
      <c r="AM161" s="648"/>
      <c r="AN161" s="367"/>
      <c r="AO161" s="367"/>
      <c r="AP161" s="367"/>
      <c r="AQ161" s="367"/>
      <c r="AR161" s="649"/>
      <c r="AS161" s="649"/>
      <c r="AT161" s="649"/>
      <c r="AU161" s="649"/>
      <c r="AV161" s="649"/>
      <c r="AW161" s="90"/>
      <c r="AX161" s="90"/>
    </row>
    <row r="162" spans="2:50">
      <c r="B162" s="1234" t="s">
        <v>259</v>
      </c>
      <c r="C162" s="981"/>
      <c r="D162" s="981"/>
      <c r="E162" s="980" t="s">
        <v>173</v>
      </c>
      <c r="F162" s="981"/>
      <c r="G162" s="981"/>
      <c r="H162" s="982"/>
      <c r="I162" s="980" t="s">
        <v>258</v>
      </c>
      <c r="J162" s="981"/>
      <c r="K162" s="981"/>
      <c r="L162" s="981"/>
      <c r="M162" s="981"/>
      <c r="N162" s="981"/>
      <c r="O162" s="981"/>
      <c r="P162" s="981"/>
      <c r="Q162" s="982"/>
      <c r="R162" s="980" t="s">
        <v>257</v>
      </c>
      <c r="S162" s="981"/>
      <c r="T162" s="981"/>
      <c r="U162" s="981"/>
      <c r="V162" s="981"/>
      <c r="W162" s="981"/>
      <c r="X162" s="981"/>
      <c r="Y162" s="981"/>
      <c r="Z162" s="981"/>
      <c r="AA162" s="981"/>
      <c r="AB162" s="981"/>
      <c r="AC162" s="981"/>
      <c r="AD162" s="981"/>
      <c r="AE162" s="981"/>
      <c r="AF162" s="981"/>
      <c r="AG162" s="982"/>
      <c r="AH162" s="980" t="s">
        <v>256</v>
      </c>
      <c r="AI162" s="981"/>
      <c r="AJ162" s="981"/>
      <c r="AK162" s="1235"/>
      <c r="AL162" s="1236" t="s">
        <v>173</v>
      </c>
      <c r="AM162" s="1237"/>
      <c r="AN162" s="1010" t="s">
        <v>255</v>
      </c>
      <c r="AO162" s="1011"/>
      <c r="AP162" s="1011"/>
      <c r="AQ162" s="1206"/>
      <c r="AR162" s="1010" t="s">
        <v>254</v>
      </c>
      <c r="AS162" s="1011"/>
      <c r="AT162" s="1011"/>
      <c r="AU162" s="1011"/>
      <c r="AV162" s="1012"/>
      <c r="AW162" s="90"/>
      <c r="AX162" s="90"/>
    </row>
    <row r="163" spans="2:50">
      <c r="B163" s="1226" t="s">
        <v>253</v>
      </c>
      <c r="C163" s="1227"/>
      <c r="D163" s="1320"/>
      <c r="E163" s="1215" t="s">
        <v>252</v>
      </c>
      <c r="F163" s="1216"/>
      <c r="G163" s="1216"/>
      <c r="H163" s="1217"/>
      <c r="I163" s="614" t="s">
        <v>232</v>
      </c>
      <c r="J163" s="173"/>
      <c r="K163" s="173"/>
      <c r="L163" s="173"/>
      <c r="M163" s="173"/>
      <c r="N163" s="173"/>
      <c r="O163" s="173"/>
      <c r="P163" s="173"/>
      <c r="Q163" s="615"/>
      <c r="R163" s="1221"/>
      <c r="S163" s="1221"/>
      <c r="T163" s="173"/>
      <c r="U163" s="173"/>
      <c r="V163" s="173"/>
      <c r="W163" s="1222"/>
      <c r="X163" s="1222"/>
      <c r="Y163" s="173"/>
      <c r="Z163" s="173"/>
      <c r="AA163" s="173"/>
      <c r="AB163" s="173"/>
      <c r="AC163" s="173"/>
      <c r="AD163" s="181"/>
      <c r="AE163" s="173"/>
      <c r="AF163" s="173"/>
      <c r="AG163" s="173"/>
      <c r="AH163" s="1223">
        <f>AH29+AH40+AH51+AH62+AH73+AH84+AH95+AH106+AH117+AH128+AH139+AH150</f>
        <v>0</v>
      </c>
      <c r="AI163" s="1224"/>
      <c r="AJ163" s="1224"/>
      <c r="AK163" s="1225"/>
      <c r="AL163" s="1226" t="s">
        <v>166</v>
      </c>
      <c r="AM163" s="1227"/>
      <c r="AN163" s="1230">
        <f>AN29</f>
        <v>0.43099999999999999</v>
      </c>
      <c r="AO163" s="1231"/>
      <c r="AP163" s="1255" t="s">
        <v>655</v>
      </c>
      <c r="AQ163" s="1256"/>
      <c r="AR163" s="1257">
        <f>AN163*AB169/1000</f>
        <v>0</v>
      </c>
      <c r="AS163" s="1258"/>
      <c r="AT163" s="1258"/>
      <c r="AU163" s="1255" t="s">
        <v>220</v>
      </c>
      <c r="AV163" s="1276"/>
      <c r="AW163" s="650"/>
      <c r="AX163" s="90"/>
    </row>
    <row r="164" spans="2:50">
      <c r="B164" s="1228"/>
      <c r="C164" s="1229"/>
      <c r="D164" s="1321"/>
      <c r="E164" s="1218"/>
      <c r="F164" s="1219"/>
      <c r="G164" s="1219"/>
      <c r="H164" s="1220"/>
      <c r="I164" s="1307" t="s">
        <v>225</v>
      </c>
      <c r="J164" s="1293"/>
      <c r="K164" s="1308"/>
      <c r="L164" s="1281" t="s">
        <v>246</v>
      </c>
      <c r="M164" s="1293"/>
      <c r="N164" s="1293"/>
      <c r="O164" s="1308"/>
      <c r="P164" s="1281" t="s">
        <v>245</v>
      </c>
      <c r="Q164" s="1282"/>
      <c r="R164" s="179"/>
      <c r="S164" s="178"/>
      <c r="T164" s="616"/>
      <c r="U164" s="618"/>
      <c r="V164" s="616"/>
      <c r="W164" s="618"/>
      <c r="X164" s="619"/>
      <c r="Y164" s="169"/>
      <c r="Z164" s="619"/>
      <c r="AA164" s="177"/>
      <c r="AB164" s="1309">
        <f>AB41+AB63+AB52</f>
        <v>0</v>
      </c>
      <c r="AC164" s="1309"/>
      <c r="AD164" s="169" t="s">
        <v>653</v>
      </c>
      <c r="AE164" s="169"/>
      <c r="AF164" s="169"/>
      <c r="AG164" s="620"/>
      <c r="AH164" s="1284">
        <f>AH41+AH63+AH52</f>
        <v>0</v>
      </c>
      <c r="AI164" s="1285"/>
      <c r="AJ164" s="1285"/>
      <c r="AK164" s="1286"/>
      <c r="AL164" s="1228"/>
      <c r="AM164" s="1229"/>
      <c r="AN164" s="1232"/>
      <c r="AO164" s="1233"/>
      <c r="AP164" s="1242"/>
      <c r="AQ164" s="1243"/>
      <c r="AR164" s="1246"/>
      <c r="AS164" s="1247"/>
      <c r="AT164" s="1247"/>
      <c r="AU164" s="1242"/>
      <c r="AV164" s="1277"/>
      <c r="AW164" s="650"/>
      <c r="AX164" s="650"/>
    </row>
    <row r="165" spans="2:50">
      <c r="B165" s="1228"/>
      <c r="C165" s="1229"/>
      <c r="D165" s="1321"/>
      <c r="E165" s="1218"/>
      <c r="F165" s="1219"/>
      <c r="G165" s="1219"/>
      <c r="H165" s="1220"/>
      <c r="I165" s="1278"/>
      <c r="J165" s="1229"/>
      <c r="K165" s="1279"/>
      <c r="L165" s="1280"/>
      <c r="M165" s="1229"/>
      <c r="N165" s="1229"/>
      <c r="O165" s="1279"/>
      <c r="P165" s="1281" t="s">
        <v>228</v>
      </c>
      <c r="Q165" s="1282"/>
      <c r="R165" s="179"/>
      <c r="S165" s="178"/>
      <c r="T165" s="616"/>
      <c r="U165" s="618"/>
      <c r="V165" s="616"/>
      <c r="W165" s="618"/>
      <c r="X165" s="619"/>
      <c r="Y165" s="169"/>
      <c r="Z165" s="619"/>
      <c r="AA165" s="177"/>
      <c r="AB165" s="1309">
        <f>AB30+AB74+AB151</f>
        <v>0</v>
      </c>
      <c r="AC165" s="1309"/>
      <c r="AD165" s="169" t="s">
        <v>653</v>
      </c>
      <c r="AE165" s="169"/>
      <c r="AF165" s="169"/>
      <c r="AG165" s="620"/>
      <c r="AH165" s="1284">
        <f>AH30+AH74+AH151</f>
        <v>0</v>
      </c>
      <c r="AI165" s="1285"/>
      <c r="AJ165" s="1285"/>
      <c r="AK165" s="1286"/>
      <c r="AL165" s="1228"/>
      <c r="AM165" s="1229"/>
      <c r="AN165" s="1232"/>
      <c r="AO165" s="1233"/>
      <c r="AP165" s="1242"/>
      <c r="AQ165" s="1243"/>
      <c r="AR165" s="1246"/>
      <c r="AS165" s="1247"/>
      <c r="AT165" s="1247"/>
      <c r="AU165" s="1242"/>
      <c r="AV165" s="1277"/>
      <c r="AW165" s="650"/>
      <c r="AX165" s="90"/>
    </row>
    <row r="166" spans="2:50">
      <c r="B166" s="1228"/>
      <c r="C166" s="1229"/>
      <c r="D166" s="1321"/>
      <c r="E166" s="1218"/>
      <c r="F166" s="1219"/>
      <c r="G166" s="1219"/>
      <c r="H166" s="1220"/>
      <c r="I166" s="1278"/>
      <c r="J166" s="1229"/>
      <c r="K166" s="1279"/>
      <c r="L166" s="1281" t="s">
        <v>244</v>
      </c>
      <c r="M166" s="1293"/>
      <c r="N166" s="1293"/>
      <c r="O166" s="1308"/>
      <c r="P166" s="1281" t="s">
        <v>228</v>
      </c>
      <c r="Q166" s="1282"/>
      <c r="R166" s="176"/>
      <c r="S166" s="180"/>
      <c r="T166" s="651"/>
      <c r="U166" s="618"/>
      <c r="V166" s="651"/>
      <c r="W166" s="652"/>
      <c r="X166" s="629"/>
      <c r="Y166" s="175"/>
      <c r="Z166" s="629"/>
      <c r="AA166" s="371"/>
      <c r="AB166" s="1323">
        <f>AB96+AB107+AB118+AB129+AB85+AB140</f>
        <v>0</v>
      </c>
      <c r="AC166" s="1323"/>
      <c r="AD166" s="175" t="s">
        <v>653</v>
      </c>
      <c r="AE166" s="175"/>
      <c r="AF166" s="175"/>
      <c r="AG166" s="630"/>
      <c r="AH166" s="1284">
        <f>AH96+AH107+AH118+AH129+AH85+AH140</f>
        <v>0</v>
      </c>
      <c r="AI166" s="1285"/>
      <c r="AJ166" s="1285"/>
      <c r="AK166" s="1286"/>
      <c r="AL166" s="1228"/>
      <c r="AM166" s="1229"/>
      <c r="AN166" s="1232"/>
      <c r="AO166" s="1233"/>
      <c r="AP166" s="1242"/>
      <c r="AQ166" s="1243"/>
      <c r="AR166" s="1246"/>
      <c r="AS166" s="1247"/>
      <c r="AT166" s="1247"/>
      <c r="AU166" s="1242"/>
      <c r="AV166" s="1277"/>
      <c r="AW166" s="650"/>
      <c r="AX166" s="90"/>
    </row>
    <row r="167" spans="2:50">
      <c r="B167" s="1228"/>
      <c r="C167" s="1229"/>
      <c r="D167" s="1321"/>
      <c r="E167" s="1218"/>
      <c r="F167" s="1219"/>
      <c r="G167" s="1219"/>
      <c r="H167" s="1220"/>
      <c r="I167" s="1278"/>
      <c r="J167" s="1229"/>
      <c r="K167" s="1279"/>
      <c r="L167" s="1281" t="s">
        <v>241</v>
      </c>
      <c r="M167" s="1293"/>
      <c r="N167" s="1293"/>
      <c r="O167" s="1308"/>
      <c r="P167" s="1281" t="s">
        <v>228</v>
      </c>
      <c r="Q167" s="1282"/>
      <c r="R167" s="179"/>
      <c r="S167" s="178"/>
      <c r="T167" s="616"/>
      <c r="U167" s="618"/>
      <c r="V167" s="616"/>
      <c r="W167" s="618"/>
      <c r="X167" s="619"/>
      <c r="Y167" s="169"/>
      <c r="Z167" s="619"/>
      <c r="AA167" s="177"/>
      <c r="AB167" s="1309" t="s">
        <v>604</v>
      </c>
      <c r="AC167" s="1309"/>
      <c r="AD167" s="169" t="s">
        <v>653</v>
      </c>
      <c r="AE167" s="169"/>
      <c r="AF167" s="169"/>
      <c r="AG167" s="620"/>
      <c r="AH167" s="1284" t="s">
        <v>604</v>
      </c>
      <c r="AI167" s="1285"/>
      <c r="AJ167" s="1285"/>
      <c r="AK167" s="1286"/>
      <c r="AL167" s="1228"/>
      <c r="AM167" s="1229"/>
      <c r="AN167" s="1232"/>
      <c r="AO167" s="1233"/>
      <c r="AP167" s="1242"/>
      <c r="AQ167" s="1243"/>
      <c r="AR167" s="1246"/>
      <c r="AS167" s="1247"/>
      <c r="AT167" s="1247"/>
      <c r="AU167" s="1242"/>
      <c r="AV167" s="1277"/>
      <c r="AW167" s="650"/>
      <c r="AX167" s="90"/>
    </row>
    <row r="168" spans="2:50">
      <c r="B168" s="1228"/>
      <c r="C168" s="1229"/>
      <c r="D168" s="1321"/>
      <c r="E168" s="1218"/>
      <c r="F168" s="1219"/>
      <c r="G168" s="1219"/>
      <c r="H168" s="1220"/>
      <c r="I168" s="621"/>
      <c r="J168" s="622"/>
      <c r="K168" s="622"/>
      <c r="L168" s="623"/>
      <c r="M168" s="623"/>
      <c r="N168" s="623"/>
      <c r="O168" s="623"/>
      <c r="P168" s="623"/>
      <c r="Q168" s="624"/>
      <c r="R168" s="176"/>
      <c r="S168" s="625"/>
      <c r="T168" s="626"/>
      <c r="U168" s="627"/>
      <c r="V168" s="626"/>
      <c r="W168" s="628"/>
      <c r="X168" s="629"/>
      <c r="Y168" s="175"/>
      <c r="Z168" s="629"/>
      <c r="AA168" s="371"/>
      <c r="AB168" s="653"/>
      <c r="AC168" s="653"/>
      <c r="AD168" s="175"/>
      <c r="AE168" s="175"/>
      <c r="AF168" s="175"/>
      <c r="AG168" s="630"/>
      <c r="AH168" s="1287"/>
      <c r="AI168" s="1288"/>
      <c r="AJ168" s="1288"/>
      <c r="AK168" s="1289"/>
      <c r="AL168" s="1228"/>
      <c r="AM168" s="1229"/>
      <c r="AN168" s="1232"/>
      <c r="AO168" s="1233"/>
      <c r="AP168" s="1242"/>
      <c r="AQ168" s="1243"/>
      <c r="AR168" s="1246"/>
      <c r="AS168" s="1247"/>
      <c r="AT168" s="1247"/>
      <c r="AU168" s="1242"/>
      <c r="AV168" s="1277"/>
      <c r="AW168" s="650"/>
      <c r="AX168" s="90"/>
    </row>
    <row r="169" spans="2:50">
      <c r="B169" s="1228"/>
      <c r="C169" s="1229"/>
      <c r="D169" s="1321"/>
      <c r="E169" s="1270" t="s">
        <v>222</v>
      </c>
      <c r="F169" s="1271"/>
      <c r="G169" s="1271"/>
      <c r="H169" s="1272"/>
      <c r="I169" s="631"/>
      <c r="J169" s="170"/>
      <c r="K169" s="170"/>
      <c r="L169" s="170"/>
      <c r="M169" s="170"/>
      <c r="N169" s="170"/>
      <c r="O169" s="170"/>
      <c r="P169" s="170"/>
      <c r="Q169" s="632"/>
      <c r="R169" s="172"/>
      <c r="S169" s="172"/>
      <c r="T169" s="170"/>
      <c r="U169" s="170"/>
      <c r="V169" s="170"/>
      <c r="W169" s="633"/>
      <c r="X169" s="634"/>
      <c r="Y169" s="634"/>
      <c r="Z169" s="635"/>
      <c r="AA169" s="636"/>
      <c r="AB169" s="1298">
        <f>SUM(AB164:AC168)</f>
        <v>0</v>
      </c>
      <c r="AC169" s="1298"/>
      <c r="AD169" s="637" t="s">
        <v>235</v>
      </c>
      <c r="AE169" s="170"/>
      <c r="AF169" s="170"/>
      <c r="AG169" s="170"/>
      <c r="AH169" s="1267">
        <f>SUM(AH163:AK167)</f>
        <v>0</v>
      </c>
      <c r="AI169" s="1268"/>
      <c r="AJ169" s="1268"/>
      <c r="AK169" s="1269"/>
      <c r="AL169" s="1228"/>
      <c r="AM169" s="1229"/>
      <c r="AN169" s="1232"/>
      <c r="AO169" s="1233"/>
      <c r="AP169" s="1242"/>
      <c r="AQ169" s="1243"/>
      <c r="AR169" s="1246"/>
      <c r="AS169" s="1247"/>
      <c r="AT169" s="1247"/>
      <c r="AU169" s="1242"/>
      <c r="AV169" s="1277"/>
      <c r="AW169" s="650"/>
      <c r="AX169" s="90"/>
    </row>
    <row r="170" spans="2:50">
      <c r="B170" s="1226" t="s">
        <v>234</v>
      </c>
      <c r="C170" s="1227"/>
      <c r="D170" s="1320"/>
      <c r="E170" s="1274" t="s">
        <v>233</v>
      </c>
      <c r="F170" s="1216"/>
      <c r="G170" s="1216"/>
      <c r="H170" s="1217"/>
      <c r="I170" s="614" t="s">
        <v>232</v>
      </c>
      <c r="J170" s="173"/>
      <c r="K170" s="173"/>
      <c r="L170" s="173"/>
      <c r="M170" s="173"/>
      <c r="N170" s="173"/>
      <c r="O170" s="173"/>
      <c r="P170" s="173"/>
      <c r="Q170" s="615"/>
      <c r="R170" s="354"/>
      <c r="S170" s="1275"/>
      <c r="T170" s="1275"/>
      <c r="U170" s="173"/>
      <c r="V170" s="388"/>
      <c r="W170" s="174"/>
      <c r="X170" s="174"/>
      <c r="Y170" s="174"/>
      <c r="Z170" s="174"/>
      <c r="AA170" s="174"/>
      <c r="AB170" s="654"/>
      <c r="AC170" s="654"/>
      <c r="AD170" s="173"/>
      <c r="AE170" s="173"/>
      <c r="AF170" s="173"/>
      <c r="AG170" s="173"/>
      <c r="AH170" s="1223">
        <f>AH33+AH44+AH55+AH66+AH77+AH88+AH99+AH110+AH121+AH132+AH143+AH154</f>
        <v>14520</v>
      </c>
      <c r="AI170" s="1224"/>
      <c r="AJ170" s="1224"/>
      <c r="AK170" s="1225"/>
      <c r="AL170" s="1254" t="s">
        <v>233</v>
      </c>
      <c r="AM170" s="1227"/>
      <c r="AN170" s="1230">
        <f>AN33</f>
        <v>2.29</v>
      </c>
      <c r="AO170" s="1231"/>
      <c r="AP170" s="1255" t="s">
        <v>645</v>
      </c>
      <c r="AQ170" s="1256"/>
      <c r="AR170" s="1257">
        <f>AN170*AB173/1000</f>
        <v>0</v>
      </c>
      <c r="AS170" s="1258"/>
      <c r="AT170" s="1258"/>
      <c r="AU170" s="1259" t="s">
        <v>220</v>
      </c>
      <c r="AV170" s="1260"/>
      <c r="AW170" s="650"/>
      <c r="AX170" s="90"/>
    </row>
    <row r="171" spans="2:50">
      <c r="B171" s="1228"/>
      <c r="C171" s="1229"/>
      <c r="D171" s="1321"/>
      <c r="E171" s="1218"/>
      <c r="F171" s="1219"/>
      <c r="G171" s="1219"/>
      <c r="H171" s="1220"/>
      <c r="I171" s="638" t="s">
        <v>225</v>
      </c>
      <c r="J171" s="168"/>
      <c r="K171" s="168"/>
      <c r="L171" s="168"/>
      <c r="M171" s="168"/>
      <c r="N171" s="168"/>
      <c r="O171" s="168"/>
      <c r="P171" s="168" t="s">
        <v>228</v>
      </c>
      <c r="Q171" s="639"/>
      <c r="R171" s="179"/>
      <c r="S171" s="1261"/>
      <c r="T171" s="1261"/>
      <c r="U171" s="168"/>
      <c r="V171" s="640"/>
      <c r="W171" s="655"/>
      <c r="X171" s="642"/>
      <c r="Y171" s="623"/>
      <c r="Z171" s="656"/>
      <c r="AA171" s="657"/>
      <c r="AB171" s="1309">
        <f>Z34+Z45+Z67+Z56+Z78+Z89+Z144+Z155</f>
        <v>0</v>
      </c>
      <c r="AC171" s="1309"/>
      <c r="AD171" s="168" t="s">
        <v>648</v>
      </c>
      <c r="AE171" s="168"/>
      <c r="AF171" s="168"/>
      <c r="AG171" s="168"/>
      <c r="AH171" s="1263">
        <f>AH34+AH45+AH67+AH56+AH78+AH89+AH144+AH155</f>
        <v>0</v>
      </c>
      <c r="AI171" s="1264"/>
      <c r="AJ171" s="1264"/>
      <c r="AK171" s="1265"/>
      <c r="AL171" s="1228"/>
      <c r="AM171" s="1229"/>
      <c r="AN171" s="1232"/>
      <c r="AO171" s="1233"/>
      <c r="AP171" s="1242"/>
      <c r="AQ171" s="1243"/>
      <c r="AR171" s="1246"/>
      <c r="AS171" s="1247"/>
      <c r="AT171" s="1247"/>
      <c r="AU171" s="1250"/>
      <c r="AV171" s="1251"/>
      <c r="AW171" s="650"/>
      <c r="AX171" s="90"/>
    </row>
    <row r="172" spans="2:50">
      <c r="B172" s="1228"/>
      <c r="C172" s="1229"/>
      <c r="D172" s="1321"/>
      <c r="E172" s="1218"/>
      <c r="F172" s="1219"/>
      <c r="G172" s="1219"/>
      <c r="H172" s="1220"/>
      <c r="I172" s="638"/>
      <c r="J172" s="168"/>
      <c r="K172" s="168"/>
      <c r="L172" s="168"/>
      <c r="M172" s="168"/>
      <c r="N172" s="168"/>
      <c r="O172" s="168"/>
      <c r="P172" s="168" t="s">
        <v>227</v>
      </c>
      <c r="Q172" s="639"/>
      <c r="R172" s="355"/>
      <c r="S172" s="1261"/>
      <c r="T172" s="1261"/>
      <c r="U172" s="168"/>
      <c r="V172" s="640"/>
      <c r="W172" s="655"/>
      <c r="X172" s="642"/>
      <c r="Y172" s="623"/>
      <c r="Z172" s="657"/>
      <c r="AA172" s="657"/>
      <c r="AB172" s="1309">
        <f>Z100+Z111+Z122+Z133</f>
        <v>0</v>
      </c>
      <c r="AC172" s="1309"/>
      <c r="AD172" s="168" t="s">
        <v>648</v>
      </c>
      <c r="AE172" s="168"/>
      <c r="AF172" s="168"/>
      <c r="AG172" s="168"/>
      <c r="AH172" s="1284">
        <f>AH100+AH111+AH122+AH133</f>
        <v>0</v>
      </c>
      <c r="AI172" s="1285"/>
      <c r="AJ172" s="1285"/>
      <c r="AK172" s="1286"/>
      <c r="AL172" s="1228"/>
      <c r="AM172" s="1229"/>
      <c r="AN172" s="1232"/>
      <c r="AO172" s="1233"/>
      <c r="AP172" s="1242"/>
      <c r="AQ172" s="1243"/>
      <c r="AR172" s="1246"/>
      <c r="AS172" s="1247"/>
      <c r="AT172" s="1247"/>
      <c r="AU172" s="1250"/>
      <c r="AV172" s="1251"/>
      <c r="AW172" s="650"/>
      <c r="AX172" s="90"/>
    </row>
    <row r="173" spans="2:50">
      <c r="B173" s="1228"/>
      <c r="C173" s="1229"/>
      <c r="D173" s="1321"/>
      <c r="E173" s="1270" t="s">
        <v>222</v>
      </c>
      <c r="F173" s="1271"/>
      <c r="G173" s="1271"/>
      <c r="H173" s="1272"/>
      <c r="I173" s="631"/>
      <c r="J173" s="170"/>
      <c r="K173" s="170"/>
      <c r="L173" s="170"/>
      <c r="M173" s="170"/>
      <c r="N173" s="170"/>
      <c r="O173" s="170"/>
      <c r="P173" s="170"/>
      <c r="Q173" s="632"/>
      <c r="R173" s="172"/>
      <c r="S173" s="172"/>
      <c r="T173" s="170"/>
      <c r="U173" s="170"/>
      <c r="V173" s="170"/>
      <c r="W173" s="633"/>
      <c r="X173" s="634"/>
      <c r="Y173" s="634"/>
      <c r="Z173" s="658"/>
      <c r="AA173" s="658"/>
      <c r="AB173" s="1324">
        <f>SUM(AB171:AB172)</f>
        <v>0</v>
      </c>
      <c r="AC173" s="1324"/>
      <c r="AD173" s="635" t="s">
        <v>221</v>
      </c>
      <c r="AE173" s="170"/>
      <c r="AF173" s="170"/>
      <c r="AG173" s="170"/>
      <c r="AH173" s="1267">
        <f>SUM(AH170:AK172)</f>
        <v>14520</v>
      </c>
      <c r="AI173" s="1268"/>
      <c r="AJ173" s="1268"/>
      <c r="AK173" s="1269"/>
      <c r="AL173" s="1238"/>
      <c r="AM173" s="1239"/>
      <c r="AN173" s="1240"/>
      <c r="AO173" s="1241"/>
      <c r="AP173" s="1244"/>
      <c r="AQ173" s="1245"/>
      <c r="AR173" s="1248"/>
      <c r="AS173" s="1249"/>
      <c r="AT173" s="1249"/>
      <c r="AU173" s="1252"/>
      <c r="AV173" s="1253"/>
      <c r="AW173" s="650"/>
      <c r="AX173" s="90"/>
    </row>
    <row r="174" spans="2:50">
      <c r="B174" s="1228"/>
      <c r="C174" s="1229"/>
      <c r="D174" s="1321"/>
      <c r="E174" s="1274" t="s">
        <v>649</v>
      </c>
      <c r="F174" s="1216"/>
      <c r="G174" s="1216"/>
      <c r="H174" s="1217"/>
      <c r="I174" s="614" t="s">
        <v>232</v>
      </c>
      <c r="J174" s="173"/>
      <c r="K174" s="173"/>
      <c r="L174" s="173"/>
      <c r="M174" s="173"/>
      <c r="N174" s="173"/>
      <c r="O174" s="173"/>
      <c r="P174" s="173"/>
      <c r="Q174" s="615"/>
      <c r="R174" s="1224"/>
      <c r="S174" s="1224"/>
      <c r="T174" s="173"/>
      <c r="U174" s="173"/>
      <c r="V174" s="174"/>
      <c r="W174" s="174"/>
      <c r="X174" s="174"/>
      <c r="Y174" s="174"/>
      <c r="Z174" s="174"/>
      <c r="AA174" s="174"/>
      <c r="AB174" s="654"/>
      <c r="AC174" s="654"/>
      <c r="AD174" s="173"/>
      <c r="AE174" s="173"/>
      <c r="AF174" s="173"/>
      <c r="AG174" s="173"/>
      <c r="AH174" s="1223">
        <f>AH36+AH47+AH58+AH69+AH80+AH91+AH102+AH113+AH124+AH135+AH146+AH157</f>
        <v>0</v>
      </c>
      <c r="AI174" s="1224"/>
      <c r="AJ174" s="1224"/>
      <c r="AK174" s="1225"/>
      <c r="AL174" s="1228" t="s">
        <v>649</v>
      </c>
      <c r="AM174" s="1229"/>
      <c r="AN174" s="1232">
        <f>AN36</f>
        <v>6</v>
      </c>
      <c r="AO174" s="1233"/>
      <c r="AP174" s="1242" t="s">
        <v>615</v>
      </c>
      <c r="AQ174" s="1243"/>
      <c r="AR174" s="1246">
        <f>AN174*AB176/1000</f>
        <v>0</v>
      </c>
      <c r="AS174" s="1247"/>
      <c r="AT174" s="1247"/>
      <c r="AU174" s="1250" t="s">
        <v>220</v>
      </c>
      <c r="AV174" s="1251"/>
      <c r="AW174" s="650"/>
      <c r="AX174" s="90"/>
    </row>
    <row r="175" spans="2:50">
      <c r="B175" s="1228"/>
      <c r="C175" s="1229"/>
      <c r="D175" s="1321"/>
      <c r="E175" s="1218"/>
      <c r="F175" s="1219"/>
      <c r="G175" s="1219"/>
      <c r="H175" s="1220"/>
      <c r="I175" s="638" t="s">
        <v>225</v>
      </c>
      <c r="J175" s="168"/>
      <c r="K175" s="168"/>
      <c r="L175" s="168"/>
      <c r="M175" s="168"/>
      <c r="N175" s="168"/>
      <c r="O175" s="168"/>
      <c r="P175" s="168"/>
      <c r="Q175" s="639"/>
      <c r="R175" s="1290"/>
      <c r="S175" s="1291"/>
      <c r="T175" s="168"/>
      <c r="U175" s="168"/>
      <c r="V175" s="168"/>
      <c r="W175" s="168"/>
      <c r="X175" s="1292"/>
      <c r="Y175" s="1293"/>
      <c r="Z175" s="168"/>
      <c r="AA175" s="168"/>
      <c r="AB175" s="1309">
        <f>X37+X48+X70+X103+X114+X125+X136+X59+X81+X92+X147+X158</f>
        <v>0</v>
      </c>
      <c r="AC175" s="1309"/>
      <c r="AD175" s="168" t="s">
        <v>648</v>
      </c>
      <c r="AE175" s="168"/>
      <c r="AF175" s="168"/>
      <c r="AG175" s="168"/>
      <c r="AH175" s="1263">
        <f>AH37+AH48+AH70+AH103+AH114+AH125+AH136+AH59+AH81+AH92+AH147+AH158</f>
        <v>0</v>
      </c>
      <c r="AI175" s="1264"/>
      <c r="AJ175" s="1264"/>
      <c r="AK175" s="1265"/>
      <c r="AL175" s="1228"/>
      <c r="AM175" s="1229"/>
      <c r="AN175" s="1232"/>
      <c r="AO175" s="1233"/>
      <c r="AP175" s="1242"/>
      <c r="AQ175" s="1243"/>
      <c r="AR175" s="1246"/>
      <c r="AS175" s="1247"/>
      <c r="AT175" s="1247"/>
      <c r="AU175" s="1250"/>
      <c r="AV175" s="1251"/>
      <c r="AW175" s="650"/>
      <c r="AX175" s="90"/>
    </row>
    <row r="176" spans="2:50" ht="14.25" thickBot="1">
      <c r="B176" s="1318"/>
      <c r="C176" s="1319"/>
      <c r="D176" s="1322"/>
      <c r="E176" s="1301" t="s">
        <v>222</v>
      </c>
      <c r="F176" s="1302"/>
      <c r="G176" s="1302"/>
      <c r="H176" s="1303"/>
      <c r="I176" s="659"/>
      <c r="J176" s="166"/>
      <c r="K176" s="166"/>
      <c r="L176" s="166"/>
      <c r="M176" s="166"/>
      <c r="N176" s="166"/>
      <c r="O176" s="166"/>
      <c r="P176" s="166"/>
      <c r="Q176" s="660"/>
      <c r="R176" s="167"/>
      <c r="S176" s="167"/>
      <c r="T176" s="166"/>
      <c r="U176" s="166"/>
      <c r="V176" s="166"/>
      <c r="W176" s="661"/>
      <c r="X176" s="1299"/>
      <c r="Y176" s="1299"/>
      <c r="Z176" s="166"/>
      <c r="AA176" s="166"/>
      <c r="AB176" s="1300">
        <f>SUM(AB175:AC175)</f>
        <v>0</v>
      </c>
      <c r="AC176" s="1300"/>
      <c r="AD176" s="166" t="s">
        <v>221</v>
      </c>
      <c r="AE176" s="166"/>
      <c r="AF176" s="166"/>
      <c r="AG176" s="166"/>
      <c r="AH176" s="1304">
        <f>SUM(AH174:AK175)</f>
        <v>0</v>
      </c>
      <c r="AI176" s="1305"/>
      <c r="AJ176" s="1305"/>
      <c r="AK176" s="1306"/>
      <c r="AL176" s="1318"/>
      <c r="AM176" s="1319"/>
      <c r="AN176" s="1353"/>
      <c r="AO176" s="1354"/>
      <c r="AP176" s="1314"/>
      <c r="AQ176" s="1315"/>
      <c r="AR176" s="1310"/>
      <c r="AS176" s="1311"/>
      <c r="AT176" s="1311"/>
      <c r="AU176" s="1312"/>
      <c r="AV176" s="1313"/>
      <c r="AW176" s="650"/>
      <c r="AX176" s="90"/>
    </row>
    <row r="177" spans="2:48" ht="14.25" thickBot="1">
      <c r="B177" s="662"/>
      <c r="C177" s="662"/>
      <c r="D177" s="662"/>
      <c r="E177" s="662"/>
      <c r="F177" s="662"/>
      <c r="G177" s="662"/>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3"/>
      <c r="AE177" s="976" t="s">
        <v>672</v>
      </c>
      <c r="AF177" s="977"/>
      <c r="AG177" s="978"/>
      <c r="AH177" s="1325">
        <f>+AH169+AH173+AH176</f>
        <v>14520</v>
      </c>
      <c r="AI177" s="1326"/>
      <c r="AJ177" s="1326"/>
      <c r="AK177" s="1327"/>
      <c r="AP177" s="976" t="s">
        <v>167</v>
      </c>
      <c r="AQ177" s="977"/>
      <c r="AR177" s="1328">
        <f>SUM(AR163:AT176)</f>
        <v>0</v>
      </c>
      <c r="AS177" s="1329"/>
      <c r="AT177" s="1329"/>
      <c r="AU177" s="1330" t="s">
        <v>220</v>
      </c>
      <c r="AV177" s="1331"/>
    </row>
    <row r="178" spans="2:48" ht="14.25" thickBot="1">
      <c r="B178" s="85"/>
      <c r="C178" s="664"/>
      <c r="D178" s="86"/>
      <c r="E178" s="86"/>
      <c r="F178" s="86"/>
      <c r="G178" s="86"/>
      <c r="H178" s="86"/>
      <c r="I178" s="86"/>
      <c r="J178" s="86"/>
      <c r="K178" s="86"/>
      <c r="L178" s="86"/>
      <c r="M178" s="86"/>
      <c r="N178" s="86"/>
      <c r="O178" s="86"/>
      <c r="P178" s="86"/>
      <c r="Q178" s="86"/>
      <c r="R178" s="90"/>
      <c r="S178" s="90"/>
      <c r="T178" s="90"/>
      <c r="U178" s="90"/>
      <c r="V178" s="90"/>
      <c r="W178" s="90"/>
      <c r="X178" s="90"/>
      <c r="Y178" s="90"/>
      <c r="Z178" s="90"/>
      <c r="AA178" s="90"/>
      <c r="AB178" s="90"/>
      <c r="AC178" s="90"/>
      <c r="AD178" s="90"/>
      <c r="AE178" s="90"/>
      <c r="AF178" s="90"/>
      <c r="AG178" s="90"/>
      <c r="AH178" s="90"/>
      <c r="AI178" s="90"/>
      <c r="AJ178" s="90"/>
      <c r="AK178" s="90"/>
    </row>
    <row r="179" spans="2:48">
      <c r="B179" s="85"/>
      <c r="C179" s="664"/>
      <c r="D179" s="95"/>
      <c r="E179" s="95"/>
      <c r="F179" s="95"/>
      <c r="G179" s="95"/>
      <c r="H179" s="95"/>
      <c r="I179" s="95"/>
      <c r="J179" s="95"/>
      <c r="K179" s="95"/>
      <c r="L179" s="95"/>
      <c r="M179" s="95"/>
      <c r="N179" s="95"/>
      <c r="O179" s="95"/>
      <c r="P179" s="95"/>
      <c r="Q179" s="95"/>
      <c r="AL179" s="1347" t="s">
        <v>173</v>
      </c>
      <c r="AM179" s="1348"/>
      <c r="AN179" s="1349" t="s">
        <v>479</v>
      </c>
      <c r="AO179" s="1348"/>
      <c r="AP179" s="1348"/>
      <c r="AQ179" s="1350"/>
      <c r="AR179" s="1351" t="s">
        <v>480</v>
      </c>
      <c r="AS179" s="1351"/>
      <c r="AT179" s="1351"/>
      <c r="AU179" s="1351"/>
      <c r="AV179" s="1352"/>
    </row>
    <row r="180" spans="2:48">
      <c r="B180" s="85" t="s">
        <v>673</v>
      </c>
      <c r="C180" s="664"/>
      <c r="D180" s="95"/>
      <c r="E180" s="95"/>
      <c r="F180" s="95"/>
      <c r="G180" s="95"/>
      <c r="H180" s="95"/>
      <c r="I180" s="95"/>
      <c r="J180" s="95"/>
      <c r="K180" s="95"/>
      <c r="L180" s="95"/>
      <c r="M180" s="95"/>
      <c r="N180" s="95"/>
      <c r="O180" s="95"/>
      <c r="P180" s="95"/>
      <c r="Q180" s="95"/>
      <c r="AL180" s="1338" t="s">
        <v>166</v>
      </c>
      <c r="AM180" s="1339"/>
      <c r="AN180" s="1340">
        <f>AB169/9.97</f>
        <v>0</v>
      </c>
      <c r="AO180" s="1341"/>
      <c r="AP180" s="1342" t="s">
        <v>687</v>
      </c>
      <c r="AQ180" s="1343"/>
      <c r="AR180" s="1344">
        <f>AN180*0.0258</f>
        <v>0</v>
      </c>
      <c r="AS180" s="1344"/>
      <c r="AT180" s="1344"/>
      <c r="AU180" s="1345" t="s">
        <v>675</v>
      </c>
      <c r="AV180" s="1346"/>
    </row>
    <row r="181" spans="2:48">
      <c r="B181" s="85" t="s">
        <v>676</v>
      </c>
      <c r="C181" s="664"/>
      <c r="D181" s="95"/>
      <c r="E181" s="95"/>
      <c r="F181" s="95"/>
      <c r="G181" s="666"/>
      <c r="H181" s="666"/>
      <c r="I181" s="666"/>
      <c r="J181" s="666"/>
      <c r="K181" s="666"/>
      <c r="L181" s="666"/>
      <c r="M181" s="666"/>
      <c r="N181" s="666"/>
      <c r="O181" s="666"/>
      <c r="P181" s="666"/>
      <c r="Q181" s="666"/>
      <c r="AL181" s="1338" t="s">
        <v>477</v>
      </c>
      <c r="AM181" s="1339"/>
      <c r="AN181" s="1340">
        <f>AB173/45</f>
        <v>0</v>
      </c>
      <c r="AO181" s="1341"/>
      <c r="AP181" s="1342" t="s">
        <v>689</v>
      </c>
      <c r="AQ181" s="1343"/>
      <c r="AR181" s="1344">
        <f>AN181*0.0258</f>
        <v>0</v>
      </c>
      <c r="AS181" s="1344"/>
      <c r="AT181" s="1344"/>
      <c r="AU181" s="1345" t="s">
        <v>481</v>
      </c>
      <c r="AV181" s="1346"/>
    </row>
    <row r="182" spans="2:48" ht="14.25" thickBot="1">
      <c r="B182" s="607"/>
      <c r="G182" s="95"/>
      <c r="H182" s="95"/>
      <c r="I182" s="95"/>
      <c r="J182" s="95"/>
      <c r="K182" s="95"/>
      <c r="L182" s="95"/>
      <c r="M182" s="95"/>
      <c r="N182" s="95"/>
      <c r="O182" s="95"/>
      <c r="P182" s="95"/>
      <c r="Q182" s="95"/>
      <c r="AL182" s="1355" t="s">
        <v>478</v>
      </c>
      <c r="AM182" s="1356"/>
      <c r="AN182" s="1357">
        <f>AB176/92.9</f>
        <v>0</v>
      </c>
      <c r="AO182" s="1358"/>
      <c r="AP182" s="1359" t="s">
        <v>687</v>
      </c>
      <c r="AQ182" s="1360"/>
      <c r="AR182" s="1361">
        <f>AN182*0.0258</f>
        <v>0</v>
      </c>
      <c r="AS182" s="1361"/>
      <c r="AT182" s="1361"/>
      <c r="AU182" s="1316" t="s">
        <v>688</v>
      </c>
      <c r="AV182" s="1317"/>
    </row>
    <row r="183" spans="2:48" ht="14.25" thickBot="1">
      <c r="AP183" s="1332" t="s">
        <v>167</v>
      </c>
      <c r="AQ183" s="1333"/>
      <c r="AR183" s="1334">
        <f>SUM(AR180:AT182)</f>
        <v>0</v>
      </c>
      <c r="AS183" s="1335"/>
      <c r="AT183" s="1335"/>
      <c r="AU183" s="1336" t="s">
        <v>688</v>
      </c>
      <c r="AV183" s="1337"/>
    </row>
  </sheetData>
  <protectedRanges>
    <protectedRange sqref="B182" name="範囲4"/>
    <protectedRange sqref="M1:S2" name="範囲2"/>
    <protectedRange sqref="R174:S174 R47:S47 R58:S58 R69:S69 R80:S80 R91:S91 R102:S102 R113:S113 R124:S124 R135:S135 R157:S157 R160:S161 R146:S146" name="範囲1"/>
    <protectedRange sqref="R36:S36" name="範囲1_2"/>
  </protectedRanges>
  <mergeCells count="1100">
    <mergeCell ref="AP183:AQ183"/>
    <mergeCell ref="AR183:AT183"/>
    <mergeCell ref="AU183:AV183"/>
    <mergeCell ref="AL180:AM180"/>
    <mergeCell ref="AN180:AO180"/>
    <mergeCell ref="AP180:AQ180"/>
    <mergeCell ref="AR180:AT180"/>
    <mergeCell ref="AU180:AV180"/>
    <mergeCell ref="AL181:AM181"/>
    <mergeCell ref="AN181:AO181"/>
    <mergeCell ref="AP181:AQ181"/>
    <mergeCell ref="AR181:AT181"/>
    <mergeCell ref="AU181:AV181"/>
    <mergeCell ref="AL179:AM179"/>
    <mergeCell ref="AN179:AQ179"/>
    <mergeCell ref="AR179:AV179"/>
    <mergeCell ref="AN174:AO176"/>
    <mergeCell ref="AL182:AM182"/>
    <mergeCell ref="AN182:AO182"/>
    <mergeCell ref="AP182:AQ182"/>
    <mergeCell ref="AR182:AT182"/>
    <mergeCell ref="AH175:AK175"/>
    <mergeCell ref="AL170:AM173"/>
    <mergeCell ref="AN170:AO173"/>
    <mergeCell ref="AP170:AQ173"/>
    <mergeCell ref="B163:D169"/>
    <mergeCell ref="E163:H168"/>
    <mergeCell ref="R163:S163"/>
    <mergeCell ref="W163:X163"/>
    <mergeCell ref="AU170:AV173"/>
    <mergeCell ref="S171:T171"/>
    <mergeCell ref="AB171:AC171"/>
    <mergeCell ref="AH171:AK171"/>
    <mergeCell ref="S172:T172"/>
    <mergeCell ref="AB172:AC172"/>
    <mergeCell ref="AE177:AG177"/>
    <mergeCell ref="AH177:AK177"/>
    <mergeCell ref="AP177:AQ177"/>
    <mergeCell ref="AR177:AT177"/>
    <mergeCell ref="AU177:AV177"/>
    <mergeCell ref="AL162:AM162"/>
    <mergeCell ref="AH168:AK168"/>
    <mergeCell ref="E169:H169"/>
    <mergeCell ref="AP174:AQ176"/>
    <mergeCell ref="AL157:AM159"/>
    <mergeCell ref="AN157:AO159"/>
    <mergeCell ref="AP157:AQ159"/>
    <mergeCell ref="AR157:AT159"/>
    <mergeCell ref="AU182:AV182"/>
    <mergeCell ref="AL174:AM176"/>
    <mergeCell ref="B170:D176"/>
    <mergeCell ref="E170:H172"/>
    <mergeCell ref="S170:T170"/>
    <mergeCell ref="AH170:AK170"/>
    <mergeCell ref="AH172:AK172"/>
    <mergeCell ref="E173:H173"/>
    <mergeCell ref="L166:O166"/>
    <mergeCell ref="P166:Q166"/>
    <mergeCell ref="AB166:AC166"/>
    <mergeCell ref="AH166:AK166"/>
    <mergeCell ref="L167:O167"/>
    <mergeCell ref="P167:Q167"/>
    <mergeCell ref="AB167:AC167"/>
    <mergeCell ref="AH167:AK167"/>
    <mergeCell ref="AB173:AC173"/>
    <mergeCell ref="AH173:AK173"/>
    <mergeCell ref="E174:H175"/>
    <mergeCell ref="R174:S174"/>
    <mergeCell ref="AH174:AK174"/>
    <mergeCell ref="R175:S175"/>
    <mergeCell ref="X175:Y175"/>
    <mergeCell ref="AB175:AC175"/>
    <mergeCell ref="AU157:AV159"/>
    <mergeCell ref="AL154:AM156"/>
    <mergeCell ref="AN154:AO156"/>
    <mergeCell ref="AP154:AQ156"/>
    <mergeCell ref="AR154:AT156"/>
    <mergeCell ref="AU154:AV156"/>
    <mergeCell ref="S155:T155"/>
    <mergeCell ref="Z155:AA155"/>
    <mergeCell ref="AH155:AK155"/>
    <mergeCell ref="X176:Y176"/>
    <mergeCell ref="AB176:AC176"/>
    <mergeCell ref="E176:H176"/>
    <mergeCell ref="AH176:AK176"/>
    <mergeCell ref="AR163:AT169"/>
    <mergeCell ref="AU163:AV169"/>
    <mergeCell ref="I164:K167"/>
    <mergeCell ref="L164:O165"/>
    <mergeCell ref="P164:Q164"/>
    <mergeCell ref="AB164:AC164"/>
    <mergeCell ref="AH164:AK164"/>
    <mergeCell ref="P165:Q165"/>
    <mergeCell ref="AB165:AC165"/>
    <mergeCell ref="AH165:AK165"/>
    <mergeCell ref="AN162:AQ162"/>
    <mergeCell ref="AR162:AV162"/>
    <mergeCell ref="AR174:AT176"/>
    <mergeCell ref="AU174:AV176"/>
    <mergeCell ref="AR170:AT173"/>
    <mergeCell ref="AH163:AK163"/>
    <mergeCell ref="AL163:AM169"/>
    <mergeCell ref="AN163:AO169"/>
    <mergeCell ref="AP163:AQ169"/>
    <mergeCell ref="B150:B159"/>
    <mergeCell ref="C150:D153"/>
    <mergeCell ref="E150:H152"/>
    <mergeCell ref="R150:S150"/>
    <mergeCell ref="W150:X150"/>
    <mergeCell ref="AH150:AK150"/>
    <mergeCell ref="AL150:AM153"/>
    <mergeCell ref="AN150:AO153"/>
    <mergeCell ref="B149:D149"/>
    <mergeCell ref="E149:H149"/>
    <mergeCell ref="I149:Q149"/>
    <mergeCell ref="R149:AG149"/>
    <mergeCell ref="AH149:AK149"/>
    <mergeCell ref="AL149:AM149"/>
    <mergeCell ref="AB169:AC169"/>
    <mergeCell ref="AH169:AK169"/>
    <mergeCell ref="R157:S157"/>
    <mergeCell ref="I151:K151"/>
    <mergeCell ref="L151:O151"/>
    <mergeCell ref="P151:Q151"/>
    <mergeCell ref="AB151:AC151"/>
    <mergeCell ref="AH151:AK151"/>
    <mergeCell ref="AH152:AK152"/>
    <mergeCell ref="R158:S158"/>
    <mergeCell ref="X158:Y158"/>
    <mergeCell ref="AH158:AK158"/>
    <mergeCell ref="E159:H159"/>
    <mergeCell ref="B162:D162"/>
    <mergeCell ref="E162:H162"/>
    <mergeCell ref="I162:Q162"/>
    <mergeCell ref="R162:AG162"/>
    <mergeCell ref="AH162:AK162"/>
    <mergeCell ref="C154:D159"/>
    <mergeCell ref="E154:H155"/>
    <mergeCell ref="S154:T154"/>
    <mergeCell ref="AH154:AK154"/>
    <mergeCell ref="E156:H156"/>
    <mergeCell ref="E157:H158"/>
    <mergeCell ref="E142:H142"/>
    <mergeCell ref="AB142:AC142"/>
    <mergeCell ref="AH142:AK142"/>
    <mergeCell ref="E143:H144"/>
    <mergeCell ref="S143:T143"/>
    <mergeCell ref="AH143:AK143"/>
    <mergeCell ref="E145:H145"/>
    <mergeCell ref="E146:H147"/>
    <mergeCell ref="R146:S146"/>
    <mergeCell ref="Z156:AA156"/>
    <mergeCell ref="AH156:AK156"/>
    <mergeCell ref="X159:Y159"/>
    <mergeCell ref="AH159:AK159"/>
    <mergeCell ref="AH157:AK157"/>
    <mergeCell ref="AP146:AQ148"/>
    <mergeCell ref="AR146:AT148"/>
    <mergeCell ref="AU146:AV148"/>
    <mergeCell ref="AL143:AM145"/>
    <mergeCell ref="R147:S147"/>
    <mergeCell ref="X147:Y147"/>
    <mergeCell ref="AH147:AK147"/>
    <mergeCell ref="E148:H148"/>
    <mergeCell ref="X148:Y148"/>
    <mergeCell ref="AH148:AK148"/>
    <mergeCell ref="C143:D148"/>
    <mergeCell ref="AN143:AO145"/>
    <mergeCell ref="AP143:AQ145"/>
    <mergeCell ref="AR143:AT145"/>
    <mergeCell ref="E153:H153"/>
    <mergeCell ref="AB153:AC153"/>
    <mergeCell ref="AH153:AK153"/>
    <mergeCell ref="AN149:AQ149"/>
    <mergeCell ref="AR149:AV149"/>
    <mergeCell ref="AP150:AQ153"/>
    <mergeCell ref="AR150:AT153"/>
    <mergeCell ref="AU150:AV153"/>
    <mergeCell ref="B139:B148"/>
    <mergeCell ref="C139:D142"/>
    <mergeCell ref="E139:H141"/>
    <mergeCell ref="R139:S139"/>
    <mergeCell ref="W139:X139"/>
    <mergeCell ref="AH139:AK139"/>
    <mergeCell ref="AL139:AM142"/>
    <mergeCell ref="AN139:AO142"/>
    <mergeCell ref="B138:D138"/>
    <mergeCell ref="E138:H138"/>
    <mergeCell ref="I138:Q138"/>
    <mergeCell ref="R138:AG138"/>
    <mergeCell ref="AH138:AK138"/>
    <mergeCell ref="AL138:AM138"/>
    <mergeCell ref="AH146:AK146"/>
    <mergeCell ref="AL146:AM148"/>
    <mergeCell ref="AN146:AO148"/>
    <mergeCell ref="AU143:AV145"/>
    <mergeCell ref="S144:T144"/>
    <mergeCell ref="Z144:AA144"/>
    <mergeCell ref="AH144:AK144"/>
    <mergeCell ref="Z145:AA145"/>
    <mergeCell ref="AH145:AK145"/>
    <mergeCell ref="R135:S135"/>
    <mergeCell ref="AP128:AQ131"/>
    <mergeCell ref="AR128:AT131"/>
    <mergeCell ref="AU128:AV131"/>
    <mergeCell ref="I129:K129"/>
    <mergeCell ref="L129:O129"/>
    <mergeCell ref="P129:Q129"/>
    <mergeCell ref="AB129:AC129"/>
    <mergeCell ref="AH129:AK129"/>
    <mergeCell ref="AH130:AK130"/>
    <mergeCell ref="R136:S136"/>
    <mergeCell ref="X136:Y136"/>
    <mergeCell ref="AH136:AK136"/>
    <mergeCell ref="AP139:AQ142"/>
    <mergeCell ref="AR139:AT142"/>
    <mergeCell ref="AU139:AV142"/>
    <mergeCell ref="I140:K140"/>
    <mergeCell ref="L140:O140"/>
    <mergeCell ref="P140:Q140"/>
    <mergeCell ref="AB140:AC140"/>
    <mergeCell ref="AH140:AK140"/>
    <mergeCell ref="AH141:AK141"/>
    <mergeCell ref="AN138:AQ138"/>
    <mergeCell ref="AR138:AV138"/>
    <mergeCell ref="E137:H137"/>
    <mergeCell ref="X137:Y137"/>
    <mergeCell ref="AH137:AK137"/>
    <mergeCell ref="AH135:AK135"/>
    <mergeCell ref="AL135:AM137"/>
    <mergeCell ref="AN135:AO137"/>
    <mergeCell ref="AP135:AQ137"/>
    <mergeCell ref="AR135:AT137"/>
    <mergeCell ref="AU135:AV137"/>
    <mergeCell ref="AL132:AM134"/>
    <mergeCell ref="AN132:AO134"/>
    <mergeCell ref="AP132:AQ134"/>
    <mergeCell ref="AR132:AT134"/>
    <mergeCell ref="AU132:AV134"/>
    <mergeCell ref="S133:T133"/>
    <mergeCell ref="Z133:AA133"/>
    <mergeCell ref="AH133:AK133"/>
    <mergeCell ref="Z134:AA134"/>
    <mergeCell ref="AH134:AK134"/>
    <mergeCell ref="AN127:AQ127"/>
    <mergeCell ref="AR127:AV127"/>
    <mergeCell ref="B128:B137"/>
    <mergeCell ref="C128:D131"/>
    <mergeCell ref="E128:H130"/>
    <mergeCell ref="R128:S128"/>
    <mergeCell ref="W128:X128"/>
    <mergeCell ref="AH128:AK128"/>
    <mergeCell ref="AL128:AM131"/>
    <mergeCell ref="AN128:AO131"/>
    <mergeCell ref="B127:D127"/>
    <mergeCell ref="E127:H127"/>
    <mergeCell ref="I127:Q127"/>
    <mergeCell ref="R127:AG127"/>
    <mergeCell ref="AH127:AK127"/>
    <mergeCell ref="AL127:AM127"/>
    <mergeCell ref="R125:S125"/>
    <mergeCell ref="X125:Y125"/>
    <mergeCell ref="AH125:AK125"/>
    <mergeCell ref="E126:H126"/>
    <mergeCell ref="X126:Y126"/>
    <mergeCell ref="AH126:AK126"/>
    <mergeCell ref="C121:D126"/>
    <mergeCell ref="E131:H131"/>
    <mergeCell ref="AB131:AC131"/>
    <mergeCell ref="AH131:AK131"/>
    <mergeCell ref="C132:D137"/>
    <mergeCell ref="E132:H133"/>
    <mergeCell ref="S132:T132"/>
    <mergeCell ref="AH132:AK132"/>
    <mergeCell ref="E134:H134"/>
    <mergeCell ref="E135:H136"/>
    <mergeCell ref="E120:H120"/>
    <mergeCell ref="AB120:AC120"/>
    <mergeCell ref="AH120:AK120"/>
    <mergeCell ref="E121:H122"/>
    <mergeCell ref="S121:T121"/>
    <mergeCell ref="AH121:AK121"/>
    <mergeCell ref="E123:H123"/>
    <mergeCell ref="E124:H125"/>
    <mergeCell ref="R124:S124"/>
    <mergeCell ref="AP117:AQ120"/>
    <mergeCell ref="AR117:AT120"/>
    <mergeCell ref="AU117:AV120"/>
    <mergeCell ref="I118:K118"/>
    <mergeCell ref="L118:O118"/>
    <mergeCell ref="P118:Q118"/>
    <mergeCell ref="AB118:AC118"/>
    <mergeCell ref="AH118:AK118"/>
    <mergeCell ref="AH119:AK119"/>
    <mergeCell ref="AN116:AQ116"/>
    <mergeCell ref="AR116:AV116"/>
    <mergeCell ref="B117:B126"/>
    <mergeCell ref="C117:D120"/>
    <mergeCell ref="E117:H119"/>
    <mergeCell ref="R117:S117"/>
    <mergeCell ref="W117:X117"/>
    <mergeCell ref="AH117:AK117"/>
    <mergeCell ref="AL117:AM120"/>
    <mergeCell ref="AN117:AO120"/>
    <mergeCell ref="B116:D116"/>
    <mergeCell ref="E116:H116"/>
    <mergeCell ref="I116:Q116"/>
    <mergeCell ref="R116:AG116"/>
    <mergeCell ref="AH116:AK116"/>
    <mergeCell ref="AL116:AM116"/>
    <mergeCell ref="AH124:AK124"/>
    <mergeCell ref="AL124:AM126"/>
    <mergeCell ref="AN124:AO126"/>
    <mergeCell ref="AP124:AQ126"/>
    <mergeCell ref="AR124:AT126"/>
    <mergeCell ref="AU124:AV126"/>
    <mergeCell ref="AL121:AM123"/>
    <mergeCell ref="AN121:AO123"/>
    <mergeCell ref="AP121:AQ123"/>
    <mergeCell ref="AR121:AT123"/>
    <mergeCell ref="AU121:AV123"/>
    <mergeCell ref="S122:T122"/>
    <mergeCell ref="Z122:AA122"/>
    <mergeCell ref="AH122:AK122"/>
    <mergeCell ref="Z123:AA123"/>
    <mergeCell ref="AH123:AK123"/>
    <mergeCell ref="R113:S113"/>
    <mergeCell ref="AP106:AQ109"/>
    <mergeCell ref="AR106:AT109"/>
    <mergeCell ref="AU106:AV109"/>
    <mergeCell ref="I107:K107"/>
    <mergeCell ref="L107:O107"/>
    <mergeCell ref="P107:Q107"/>
    <mergeCell ref="AB107:AC107"/>
    <mergeCell ref="AH107:AK107"/>
    <mergeCell ref="AH108:AK108"/>
    <mergeCell ref="R114:S114"/>
    <mergeCell ref="X114:Y114"/>
    <mergeCell ref="AH114:AK114"/>
    <mergeCell ref="E115:H115"/>
    <mergeCell ref="X115:Y115"/>
    <mergeCell ref="AH115:AK115"/>
    <mergeCell ref="AH113:AK113"/>
    <mergeCell ref="AL113:AM115"/>
    <mergeCell ref="AN113:AO115"/>
    <mergeCell ref="AP113:AQ115"/>
    <mergeCell ref="AR113:AT115"/>
    <mergeCell ref="AU113:AV115"/>
    <mergeCell ref="AL110:AM112"/>
    <mergeCell ref="AN110:AO112"/>
    <mergeCell ref="AP110:AQ112"/>
    <mergeCell ref="AR110:AT112"/>
    <mergeCell ref="AU110:AV112"/>
    <mergeCell ref="S111:T111"/>
    <mergeCell ref="Z111:AA111"/>
    <mergeCell ref="AH111:AK111"/>
    <mergeCell ref="Z112:AA112"/>
    <mergeCell ref="AH112:AK112"/>
    <mergeCell ref="AN105:AQ105"/>
    <mergeCell ref="AR105:AV105"/>
    <mergeCell ref="B106:B115"/>
    <mergeCell ref="C106:D109"/>
    <mergeCell ref="E106:H108"/>
    <mergeCell ref="R106:S106"/>
    <mergeCell ref="W106:X106"/>
    <mergeCell ref="AH106:AK106"/>
    <mergeCell ref="AL106:AM109"/>
    <mergeCell ref="AN106:AO109"/>
    <mergeCell ref="B105:D105"/>
    <mergeCell ref="E105:H105"/>
    <mergeCell ref="I105:Q105"/>
    <mergeCell ref="R105:AG105"/>
    <mergeCell ref="AH105:AK105"/>
    <mergeCell ref="AL105:AM105"/>
    <mergeCell ref="R103:S103"/>
    <mergeCell ref="X103:Y103"/>
    <mergeCell ref="AH103:AK103"/>
    <mergeCell ref="E104:H104"/>
    <mergeCell ref="X104:Y104"/>
    <mergeCell ref="AH104:AK104"/>
    <mergeCell ref="C99:D104"/>
    <mergeCell ref="E109:H109"/>
    <mergeCell ref="AB109:AC109"/>
    <mergeCell ref="AH109:AK109"/>
    <mergeCell ref="C110:D115"/>
    <mergeCell ref="E110:H111"/>
    <mergeCell ref="S110:T110"/>
    <mergeCell ref="AH110:AK110"/>
    <mergeCell ref="E112:H112"/>
    <mergeCell ref="E113:H114"/>
    <mergeCell ref="E98:H98"/>
    <mergeCell ref="AB98:AC98"/>
    <mergeCell ref="AH98:AK98"/>
    <mergeCell ref="E99:H100"/>
    <mergeCell ref="S99:T99"/>
    <mergeCell ref="AH99:AK99"/>
    <mergeCell ref="E101:H101"/>
    <mergeCell ref="E102:H103"/>
    <mergeCell ref="R102:S102"/>
    <mergeCell ref="AP95:AQ98"/>
    <mergeCell ref="AR95:AT98"/>
    <mergeCell ref="AU95:AV98"/>
    <mergeCell ref="I96:K96"/>
    <mergeCell ref="L96:O96"/>
    <mergeCell ref="P96:Q96"/>
    <mergeCell ref="AB96:AC96"/>
    <mergeCell ref="AH96:AK96"/>
    <mergeCell ref="AH97:AK97"/>
    <mergeCell ref="AN94:AQ94"/>
    <mergeCell ref="AR94:AV94"/>
    <mergeCell ref="B95:B104"/>
    <mergeCell ref="C95:D98"/>
    <mergeCell ref="E95:H97"/>
    <mergeCell ref="R95:S95"/>
    <mergeCell ref="W95:X95"/>
    <mergeCell ref="AH95:AK95"/>
    <mergeCell ref="AL95:AM98"/>
    <mergeCell ref="AN95:AO98"/>
    <mergeCell ref="B94:D94"/>
    <mergeCell ref="E94:H94"/>
    <mergeCell ref="I94:Q94"/>
    <mergeCell ref="R94:AG94"/>
    <mergeCell ref="AH94:AK94"/>
    <mergeCell ref="AL94:AM94"/>
    <mergeCell ref="AH102:AK102"/>
    <mergeCell ref="AL102:AM104"/>
    <mergeCell ref="AN102:AO104"/>
    <mergeCell ref="AP102:AQ104"/>
    <mergeCell ref="AR102:AT104"/>
    <mergeCell ref="AU102:AV104"/>
    <mergeCell ref="AL99:AM101"/>
    <mergeCell ref="AN99:AO101"/>
    <mergeCell ref="AP99:AQ101"/>
    <mergeCell ref="AR99:AT101"/>
    <mergeCell ref="AU99:AV101"/>
    <mergeCell ref="S100:T100"/>
    <mergeCell ref="Z100:AA100"/>
    <mergeCell ref="AH100:AK100"/>
    <mergeCell ref="Z101:AA101"/>
    <mergeCell ref="AH101:AK101"/>
    <mergeCell ref="R91:S91"/>
    <mergeCell ref="AP84:AQ87"/>
    <mergeCell ref="AR84:AT87"/>
    <mergeCell ref="AU84:AV87"/>
    <mergeCell ref="I85:K85"/>
    <mergeCell ref="L85:O85"/>
    <mergeCell ref="P85:Q85"/>
    <mergeCell ref="AB85:AC85"/>
    <mergeCell ref="AH85:AK85"/>
    <mergeCell ref="AH86:AK86"/>
    <mergeCell ref="R92:S92"/>
    <mergeCell ref="X92:Y92"/>
    <mergeCell ref="AH92:AK92"/>
    <mergeCell ref="E93:H93"/>
    <mergeCell ref="X93:Y93"/>
    <mergeCell ref="AH93:AK93"/>
    <mergeCell ref="AH91:AK91"/>
    <mergeCell ref="AL91:AM93"/>
    <mergeCell ref="AN91:AO93"/>
    <mergeCell ref="AP91:AQ93"/>
    <mergeCell ref="AR91:AT93"/>
    <mergeCell ref="AU91:AV93"/>
    <mergeCell ref="AL88:AM90"/>
    <mergeCell ref="AN88:AO90"/>
    <mergeCell ref="AP88:AQ90"/>
    <mergeCell ref="AR88:AT90"/>
    <mergeCell ref="AU88:AV90"/>
    <mergeCell ref="S89:T89"/>
    <mergeCell ref="Z89:AA89"/>
    <mergeCell ref="AH89:AK89"/>
    <mergeCell ref="Z90:AA90"/>
    <mergeCell ref="AH90:AK90"/>
    <mergeCell ref="AN83:AQ83"/>
    <mergeCell ref="AR83:AV83"/>
    <mergeCell ref="B84:B93"/>
    <mergeCell ref="C84:D87"/>
    <mergeCell ref="E84:H86"/>
    <mergeCell ref="R84:S84"/>
    <mergeCell ref="W84:X84"/>
    <mergeCell ref="AH84:AK84"/>
    <mergeCell ref="AL84:AM87"/>
    <mergeCell ref="AN84:AO87"/>
    <mergeCell ref="B83:D83"/>
    <mergeCell ref="E83:H83"/>
    <mergeCell ref="I83:Q83"/>
    <mergeCell ref="R83:AG83"/>
    <mergeCell ref="AH83:AK83"/>
    <mergeCell ref="AL83:AM83"/>
    <mergeCell ref="R81:S81"/>
    <mergeCell ref="X81:Y81"/>
    <mergeCell ref="AH81:AK81"/>
    <mergeCell ref="E82:H82"/>
    <mergeCell ref="X82:Y82"/>
    <mergeCell ref="AH82:AK82"/>
    <mergeCell ref="C77:D82"/>
    <mergeCell ref="E87:H87"/>
    <mergeCell ref="AB87:AC87"/>
    <mergeCell ref="AH87:AK87"/>
    <mergeCell ref="C88:D93"/>
    <mergeCell ref="E88:H89"/>
    <mergeCell ref="S88:T88"/>
    <mergeCell ref="AH88:AK88"/>
    <mergeCell ref="E90:H90"/>
    <mergeCell ref="E91:H92"/>
    <mergeCell ref="E76:H76"/>
    <mergeCell ref="AB76:AC76"/>
    <mergeCell ref="AH76:AK76"/>
    <mergeCell ref="E77:H78"/>
    <mergeCell ref="S77:T77"/>
    <mergeCell ref="AH77:AK77"/>
    <mergeCell ref="E79:H79"/>
    <mergeCell ref="E80:H81"/>
    <mergeCell ref="R80:S80"/>
    <mergeCell ref="AP73:AQ76"/>
    <mergeCell ref="AR73:AT76"/>
    <mergeCell ref="AU73:AV76"/>
    <mergeCell ref="I74:K74"/>
    <mergeCell ref="L74:O74"/>
    <mergeCell ref="P74:Q74"/>
    <mergeCell ref="AB74:AC74"/>
    <mergeCell ref="AH74:AK74"/>
    <mergeCell ref="AH75:AK75"/>
    <mergeCell ref="AN72:AQ72"/>
    <mergeCell ref="AR72:AV72"/>
    <mergeCell ref="B73:B82"/>
    <mergeCell ref="C73:D76"/>
    <mergeCell ref="E73:H75"/>
    <mergeCell ref="R73:S73"/>
    <mergeCell ref="W73:X73"/>
    <mergeCell ref="AH73:AK73"/>
    <mergeCell ref="AL73:AM76"/>
    <mergeCell ref="AN73:AO76"/>
    <mergeCell ref="B72:D72"/>
    <mergeCell ref="E72:H72"/>
    <mergeCell ref="I72:Q72"/>
    <mergeCell ref="R72:AG72"/>
    <mergeCell ref="AH72:AK72"/>
    <mergeCell ref="AL72:AM72"/>
    <mergeCell ref="AH80:AK80"/>
    <mergeCell ref="AL80:AM82"/>
    <mergeCell ref="AN80:AO82"/>
    <mergeCell ref="AP80:AQ82"/>
    <mergeCell ref="AR80:AT82"/>
    <mergeCell ref="AU80:AV82"/>
    <mergeCell ref="AL77:AM79"/>
    <mergeCell ref="AN77:AO79"/>
    <mergeCell ref="AP77:AQ79"/>
    <mergeCell ref="AR77:AT79"/>
    <mergeCell ref="AU77:AV79"/>
    <mergeCell ref="S78:T78"/>
    <mergeCell ref="Z78:AA78"/>
    <mergeCell ref="AH78:AK78"/>
    <mergeCell ref="Z79:AA79"/>
    <mergeCell ref="AH79:AK79"/>
    <mergeCell ref="R69:S69"/>
    <mergeCell ref="AP62:AQ65"/>
    <mergeCell ref="AR62:AT65"/>
    <mergeCell ref="AU62:AV65"/>
    <mergeCell ref="I63:K63"/>
    <mergeCell ref="L63:O63"/>
    <mergeCell ref="P63:Q63"/>
    <mergeCell ref="AB63:AC63"/>
    <mergeCell ref="AH63:AK63"/>
    <mergeCell ref="AH64:AK64"/>
    <mergeCell ref="R70:S70"/>
    <mergeCell ref="X70:Y70"/>
    <mergeCell ref="AH70:AK70"/>
    <mergeCell ref="E71:H71"/>
    <mergeCell ref="X71:Y71"/>
    <mergeCell ref="AH71:AK71"/>
    <mergeCell ref="AH69:AK69"/>
    <mergeCell ref="AL69:AM71"/>
    <mergeCell ref="AN69:AO71"/>
    <mergeCell ref="AP69:AQ71"/>
    <mergeCell ref="AR69:AT71"/>
    <mergeCell ref="AU69:AV71"/>
    <mergeCell ref="AL66:AM68"/>
    <mergeCell ref="AN66:AO68"/>
    <mergeCell ref="AP66:AQ68"/>
    <mergeCell ref="AR66:AT68"/>
    <mergeCell ref="AU66:AV68"/>
    <mergeCell ref="S67:T67"/>
    <mergeCell ref="Z67:AA67"/>
    <mergeCell ref="AH67:AK67"/>
    <mergeCell ref="Z68:AA68"/>
    <mergeCell ref="AH68:AK68"/>
    <mergeCell ref="AN61:AQ61"/>
    <mergeCell ref="AR61:AV61"/>
    <mergeCell ref="B62:B71"/>
    <mergeCell ref="C62:D65"/>
    <mergeCell ref="E62:H64"/>
    <mergeCell ref="R62:S62"/>
    <mergeCell ref="W62:X62"/>
    <mergeCell ref="AH62:AK62"/>
    <mergeCell ref="AL62:AM65"/>
    <mergeCell ref="AN62:AO65"/>
    <mergeCell ref="B61:D61"/>
    <mergeCell ref="E61:H61"/>
    <mergeCell ref="I61:Q61"/>
    <mergeCell ref="R61:AG61"/>
    <mergeCell ref="AH61:AK61"/>
    <mergeCell ref="AL61:AM61"/>
    <mergeCell ref="R59:S59"/>
    <mergeCell ref="X59:Y59"/>
    <mergeCell ref="AH59:AK59"/>
    <mergeCell ref="E60:H60"/>
    <mergeCell ref="X60:Y60"/>
    <mergeCell ref="AH60:AK60"/>
    <mergeCell ref="C55:D60"/>
    <mergeCell ref="E65:H65"/>
    <mergeCell ref="AB65:AC65"/>
    <mergeCell ref="AH65:AK65"/>
    <mergeCell ref="C66:D71"/>
    <mergeCell ref="E66:H67"/>
    <mergeCell ref="S66:T66"/>
    <mergeCell ref="AH66:AK66"/>
    <mergeCell ref="E68:H68"/>
    <mergeCell ref="E69:H70"/>
    <mergeCell ref="E54:H54"/>
    <mergeCell ref="AB54:AC54"/>
    <mergeCell ref="AH54:AK54"/>
    <mergeCell ref="E55:H56"/>
    <mergeCell ref="S55:T55"/>
    <mergeCell ref="AH55:AK55"/>
    <mergeCell ref="E57:H57"/>
    <mergeCell ref="E58:H59"/>
    <mergeCell ref="R58:S58"/>
    <mergeCell ref="AP51:AQ54"/>
    <mergeCell ref="AR51:AT54"/>
    <mergeCell ref="AU51:AV54"/>
    <mergeCell ref="I52:K52"/>
    <mergeCell ref="L52:O52"/>
    <mergeCell ref="P52:Q52"/>
    <mergeCell ref="AB52:AC52"/>
    <mergeCell ref="AH52:AK52"/>
    <mergeCell ref="AH53:AK53"/>
    <mergeCell ref="AN50:AQ50"/>
    <mergeCell ref="AR50:AV50"/>
    <mergeCell ref="B51:B60"/>
    <mergeCell ref="C51:D54"/>
    <mergeCell ref="E51:H53"/>
    <mergeCell ref="R51:S51"/>
    <mergeCell ref="W51:X51"/>
    <mergeCell ref="AH51:AK51"/>
    <mergeCell ref="AL51:AM54"/>
    <mergeCell ref="AN51:AO54"/>
    <mergeCell ref="B50:D50"/>
    <mergeCell ref="E50:H50"/>
    <mergeCell ref="I50:Q50"/>
    <mergeCell ref="R50:AG50"/>
    <mergeCell ref="AH50:AK50"/>
    <mergeCell ref="AL50:AM50"/>
    <mergeCell ref="AH58:AK58"/>
    <mergeCell ref="AL58:AM60"/>
    <mergeCell ref="AN58:AO60"/>
    <mergeCell ref="AP58:AQ60"/>
    <mergeCell ref="AR58:AT60"/>
    <mergeCell ref="AU58:AV60"/>
    <mergeCell ref="AL55:AM57"/>
    <mergeCell ref="AN55:AO57"/>
    <mergeCell ref="AP55:AQ57"/>
    <mergeCell ref="AR55:AT57"/>
    <mergeCell ref="AU55:AV57"/>
    <mergeCell ref="S56:T56"/>
    <mergeCell ref="Z56:AA56"/>
    <mergeCell ref="AH56:AK56"/>
    <mergeCell ref="Z57:AA57"/>
    <mergeCell ref="AH57:AK57"/>
    <mergeCell ref="R47:S47"/>
    <mergeCell ref="AP40:AQ43"/>
    <mergeCell ref="AR40:AT43"/>
    <mergeCell ref="AU40:AV43"/>
    <mergeCell ref="I41:K41"/>
    <mergeCell ref="L41:O41"/>
    <mergeCell ref="P41:Q41"/>
    <mergeCell ref="AB41:AC41"/>
    <mergeCell ref="AH41:AK41"/>
    <mergeCell ref="AH42:AK42"/>
    <mergeCell ref="R48:S48"/>
    <mergeCell ref="X48:Y48"/>
    <mergeCell ref="AH48:AK48"/>
    <mergeCell ref="E49:H49"/>
    <mergeCell ref="X49:Y49"/>
    <mergeCell ref="AH49:AK49"/>
    <mergeCell ref="AH47:AK47"/>
    <mergeCell ref="AL47:AM49"/>
    <mergeCell ref="AN47:AO49"/>
    <mergeCell ref="AP47:AQ49"/>
    <mergeCell ref="AR47:AT49"/>
    <mergeCell ref="AU47:AV49"/>
    <mergeCell ref="AL44:AM46"/>
    <mergeCell ref="AN44:AO46"/>
    <mergeCell ref="AP44:AQ46"/>
    <mergeCell ref="AR44:AT46"/>
    <mergeCell ref="AU44:AV46"/>
    <mergeCell ref="S45:T45"/>
    <mergeCell ref="Z45:AA45"/>
    <mergeCell ref="AH45:AK45"/>
    <mergeCell ref="Z46:AA46"/>
    <mergeCell ref="AH46:AK46"/>
    <mergeCell ref="AN39:AQ39"/>
    <mergeCell ref="AR39:AV39"/>
    <mergeCell ref="B40:B49"/>
    <mergeCell ref="C40:D43"/>
    <mergeCell ref="E40:H42"/>
    <mergeCell ref="R40:S40"/>
    <mergeCell ref="W40:X40"/>
    <mergeCell ref="AH40:AK40"/>
    <mergeCell ref="AL40:AM43"/>
    <mergeCell ref="AN40:AO43"/>
    <mergeCell ref="B39:D39"/>
    <mergeCell ref="E39:H39"/>
    <mergeCell ref="I39:Q39"/>
    <mergeCell ref="R39:AG39"/>
    <mergeCell ref="AH39:AK39"/>
    <mergeCell ref="AL39:AM39"/>
    <mergeCell ref="R37:S37"/>
    <mergeCell ref="X37:Y37"/>
    <mergeCell ref="AH37:AK37"/>
    <mergeCell ref="E38:H38"/>
    <mergeCell ref="X38:Y38"/>
    <mergeCell ref="AH38:AK38"/>
    <mergeCell ref="C33:D38"/>
    <mergeCell ref="E43:H43"/>
    <mergeCell ref="AB43:AC43"/>
    <mergeCell ref="AH43:AK43"/>
    <mergeCell ref="C44:D49"/>
    <mergeCell ref="E44:H45"/>
    <mergeCell ref="S44:T44"/>
    <mergeCell ref="AH44:AK44"/>
    <mergeCell ref="E46:H46"/>
    <mergeCell ref="E47:H48"/>
    <mergeCell ref="E32:H32"/>
    <mergeCell ref="AB32:AC32"/>
    <mergeCell ref="AH32:AK32"/>
    <mergeCell ref="E33:H34"/>
    <mergeCell ref="S33:T33"/>
    <mergeCell ref="AH33:AK33"/>
    <mergeCell ref="E35:H35"/>
    <mergeCell ref="E36:H37"/>
    <mergeCell ref="R36:S36"/>
    <mergeCell ref="AP29:AQ32"/>
    <mergeCell ref="AR29:AT32"/>
    <mergeCell ref="AU29:AV32"/>
    <mergeCell ref="I30:K30"/>
    <mergeCell ref="L30:O30"/>
    <mergeCell ref="P30:Q30"/>
    <mergeCell ref="AB30:AC30"/>
    <mergeCell ref="AH30:AK30"/>
    <mergeCell ref="AH31:AK31"/>
    <mergeCell ref="AN28:AQ28"/>
    <mergeCell ref="AR28:AV28"/>
    <mergeCell ref="B29:B38"/>
    <mergeCell ref="C29:D32"/>
    <mergeCell ref="E29:H31"/>
    <mergeCell ref="R29:S29"/>
    <mergeCell ref="W29:X29"/>
    <mergeCell ref="AH29:AK29"/>
    <mergeCell ref="AL29:AM32"/>
    <mergeCell ref="AN29:AO32"/>
    <mergeCell ref="B28:D28"/>
    <mergeCell ref="E28:H28"/>
    <mergeCell ref="I28:Q28"/>
    <mergeCell ref="R28:AG28"/>
    <mergeCell ref="AH28:AK28"/>
    <mergeCell ref="AL28:AM28"/>
    <mergeCell ref="AH36:AK36"/>
    <mergeCell ref="AL36:AM38"/>
    <mergeCell ref="AN36:AO38"/>
    <mergeCell ref="AP36:AQ38"/>
    <mergeCell ref="AR36:AT38"/>
    <mergeCell ref="AU36:AV38"/>
    <mergeCell ref="AL33:AM35"/>
    <mergeCell ref="AN33:AO35"/>
    <mergeCell ref="AP33:AQ35"/>
    <mergeCell ref="AR33:AT35"/>
    <mergeCell ref="AU33:AV35"/>
    <mergeCell ref="S34:T34"/>
    <mergeCell ref="Z34:AA34"/>
    <mergeCell ref="AH34:AK34"/>
    <mergeCell ref="Z35:AA35"/>
    <mergeCell ref="AH35:AK35"/>
    <mergeCell ref="T23:U23"/>
    <mergeCell ref="V23:W23"/>
    <mergeCell ref="X22:Y22"/>
    <mergeCell ref="Z22:AA22"/>
    <mergeCell ref="AB22:AC22"/>
    <mergeCell ref="AD22:AE22"/>
    <mergeCell ref="AF22:AG22"/>
    <mergeCell ref="AH22:AI22"/>
    <mergeCell ref="Z25:AA25"/>
    <mergeCell ref="AB25:AC25"/>
    <mergeCell ref="AD25:AE25"/>
    <mergeCell ref="AF25:AG25"/>
    <mergeCell ref="AH25:AK25"/>
    <mergeCell ref="AL25:AV25"/>
    <mergeCell ref="AL24:AV24"/>
    <mergeCell ref="H25:I25"/>
    <mergeCell ref="J25:K25"/>
    <mergeCell ref="L25:M25"/>
    <mergeCell ref="N25:O25"/>
    <mergeCell ref="P25:Q25"/>
    <mergeCell ref="R25:S25"/>
    <mergeCell ref="T25:U25"/>
    <mergeCell ref="V25:W25"/>
    <mergeCell ref="X25:Y25"/>
    <mergeCell ref="X24:Y24"/>
    <mergeCell ref="Z24:AA24"/>
    <mergeCell ref="AB24:AC24"/>
    <mergeCell ref="AD24:AE24"/>
    <mergeCell ref="AF24:AG24"/>
    <mergeCell ref="AH24:AK24"/>
    <mergeCell ref="T21:U21"/>
    <mergeCell ref="V21:W21"/>
    <mergeCell ref="X20:Y20"/>
    <mergeCell ref="Z20:AA20"/>
    <mergeCell ref="AB20:AC20"/>
    <mergeCell ref="AD20:AE20"/>
    <mergeCell ref="AF20:AG20"/>
    <mergeCell ref="AH20:AI20"/>
    <mergeCell ref="AL23:AV23"/>
    <mergeCell ref="B24:G25"/>
    <mergeCell ref="H24:I24"/>
    <mergeCell ref="J24:K24"/>
    <mergeCell ref="L24:M24"/>
    <mergeCell ref="N24:O24"/>
    <mergeCell ref="P24:Q24"/>
    <mergeCell ref="R24:S24"/>
    <mergeCell ref="T24:U24"/>
    <mergeCell ref="V24:W24"/>
    <mergeCell ref="X23:Y23"/>
    <mergeCell ref="Z23:AA23"/>
    <mergeCell ref="AB23:AC23"/>
    <mergeCell ref="AD23:AE23"/>
    <mergeCell ref="AF23:AG23"/>
    <mergeCell ref="AH23:AI23"/>
    <mergeCell ref="AJ22:AK23"/>
    <mergeCell ref="AL22:AV22"/>
    <mergeCell ref="H23:I23"/>
    <mergeCell ref="J23:K23"/>
    <mergeCell ref="L23:M23"/>
    <mergeCell ref="N23:O23"/>
    <mergeCell ref="P23:Q23"/>
    <mergeCell ref="R23:S23"/>
    <mergeCell ref="T19:U19"/>
    <mergeCell ref="V19:W19"/>
    <mergeCell ref="X18:Y18"/>
    <mergeCell ref="Z18:AA18"/>
    <mergeCell ref="AB18:AC18"/>
    <mergeCell ref="AD18:AE18"/>
    <mergeCell ref="AF18:AG18"/>
    <mergeCell ref="AH18:AI18"/>
    <mergeCell ref="AL21:AV21"/>
    <mergeCell ref="B22:G23"/>
    <mergeCell ref="H22:I22"/>
    <mergeCell ref="J22:K22"/>
    <mergeCell ref="L22:M22"/>
    <mergeCell ref="N22:O22"/>
    <mergeCell ref="P22:Q22"/>
    <mergeCell ref="R22:S22"/>
    <mergeCell ref="T22:U22"/>
    <mergeCell ref="V22:W22"/>
    <mergeCell ref="X21:Y21"/>
    <mergeCell ref="Z21:AA21"/>
    <mergeCell ref="AB21:AC21"/>
    <mergeCell ref="AD21:AE21"/>
    <mergeCell ref="AF21:AG21"/>
    <mergeCell ref="AH21:AI21"/>
    <mergeCell ref="AJ20:AK21"/>
    <mergeCell ref="AL20:AV20"/>
    <mergeCell ref="H21:I21"/>
    <mergeCell ref="J21:K21"/>
    <mergeCell ref="L21:M21"/>
    <mergeCell ref="N21:O21"/>
    <mergeCell ref="P21:Q21"/>
    <mergeCell ref="R21:S21"/>
    <mergeCell ref="T17:U17"/>
    <mergeCell ref="V17:W17"/>
    <mergeCell ref="X16:Y16"/>
    <mergeCell ref="Z16:AA16"/>
    <mergeCell ref="AB16:AC16"/>
    <mergeCell ref="AD16:AE16"/>
    <mergeCell ref="AF16:AG16"/>
    <mergeCell ref="AH16:AI16"/>
    <mergeCell ref="AL19:AV19"/>
    <mergeCell ref="B20:G21"/>
    <mergeCell ref="H20:I20"/>
    <mergeCell ref="J20:K20"/>
    <mergeCell ref="L20:M20"/>
    <mergeCell ref="N20:O20"/>
    <mergeCell ref="P20:Q20"/>
    <mergeCell ref="R20:S20"/>
    <mergeCell ref="T20:U20"/>
    <mergeCell ref="V20:W20"/>
    <mergeCell ref="X19:Y19"/>
    <mergeCell ref="Z19:AA19"/>
    <mergeCell ref="AB19:AC19"/>
    <mergeCell ref="AD19:AE19"/>
    <mergeCell ref="AF19:AG19"/>
    <mergeCell ref="AH19:AI19"/>
    <mergeCell ref="AJ18:AK19"/>
    <mergeCell ref="AL18:AV18"/>
    <mergeCell ref="H19:I19"/>
    <mergeCell ref="J19:K19"/>
    <mergeCell ref="L19:M19"/>
    <mergeCell ref="N19:O19"/>
    <mergeCell ref="P19:Q19"/>
    <mergeCell ref="R19:S19"/>
    <mergeCell ref="T15:U15"/>
    <mergeCell ref="V15:W15"/>
    <mergeCell ref="X14:Y14"/>
    <mergeCell ref="Z14:AA14"/>
    <mergeCell ref="AB14:AC14"/>
    <mergeCell ref="AD14:AE14"/>
    <mergeCell ref="AF14:AG14"/>
    <mergeCell ref="AH14:AI14"/>
    <mergeCell ref="AL17:AV17"/>
    <mergeCell ref="B18:G19"/>
    <mergeCell ref="H18:I18"/>
    <mergeCell ref="J18:K18"/>
    <mergeCell ref="L18:M18"/>
    <mergeCell ref="N18:O18"/>
    <mergeCell ref="P18:Q18"/>
    <mergeCell ref="R18:S18"/>
    <mergeCell ref="T18:U18"/>
    <mergeCell ref="V18:W18"/>
    <mergeCell ref="X17:Y17"/>
    <mergeCell ref="Z17:AA17"/>
    <mergeCell ref="AB17:AC17"/>
    <mergeCell ref="AD17:AE17"/>
    <mergeCell ref="AF17:AG17"/>
    <mergeCell ref="AH17:AI17"/>
    <mergeCell ref="AJ16:AK17"/>
    <mergeCell ref="AL16:AV16"/>
    <mergeCell ref="H17:I17"/>
    <mergeCell ref="J17:K17"/>
    <mergeCell ref="L17:M17"/>
    <mergeCell ref="N17:O17"/>
    <mergeCell ref="P17:Q17"/>
    <mergeCell ref="R17:S17"/>
    <mergeCell ref="T13:U13"/>
    <mergeCell ref="V13:W13"/>
    <mergeCell ref="X12:Y12"/>
    <mergeCell ref="Z12:AA12"/>
    <mergeCell ref="AB12:AC12"/>
    <mergeCell ref="AD12:AE12"/>
    <mergeCell ref="AF12:AG12"/>
    <mergeCell ref="AH12:AI12"/>
    <mergeCell ref="AL15:AV15"/>
    <mergeCell ref="B16:G17"/>
    <mergeCell ref="H16:I16"/>
    <mergeCell ref="J16:K16"/>
    <mergeCell ref="L16:M16"/>
    <mergeCell ref="N16:O16"/>
    <mergeCell ref="P16:Q16"/>
    <mergeCell ref="R16:S16"/>
    <mergeCell ref="T16:U16"/>
    <mergeCell ref="V16:W16"/>
    <mergeCell ref="X15:Y15"/>
    <mergeCell ref="Z15:AA15"/>
    <mergeCell ref="AB15:AC15"/>
    <mergeCell ref="AD15:AE15"/>
    <mergeCell ref="AF15:AG15"/>
    <mergeCell ref="AH15:AI15"/>
    <mergeCell ref="AJ14:AK15"/>
    <mergeCell ref="AL14:AV14"/>
    <mergeCell ref="H15:I15"/>
    <mergeCell ref="J15:K15"/>
    <mergeCell ref="L15:M15"/>
    <mergeCell ref="N15:O15"/>
    <mergeCell ref="P15:Q15"/>
    <mergeCell ref="R15:S15"/>
    <mergeCell ref="V11:W11"/>
    <mergeCell ref="X11:Y11"/>
    <mergeCell ref="X10:Y10"/>
    <mergeCell ref="Z10:AA10"/>
    <mergeCell ref="AB10:AC10"/>
    <mergeCell ref="AD10:AE10"/>
    <mergeCell ref="AF10:AG10"/>
    <mergeCell ref="AH10:AI10"/>
    <mergeCell ref="AL13:AV13"/>
    <mergeCell ref="B14:G15"/>
    <mergeCell ref="H14:I14"/>
    <mergeCell ref="J14:K14"/>
    <mergeCell ref="L14:M14"/>
    <mergeCell ref="N14:O14"/>
    <mergeCell ref="P14:Q14"/>
    <mergeCell ref="R14:S14"/>
    <mergeCell ref="T14:U14"/>
    <mergeCell ref="V14:W14"/>
    <mergeCell ref="X13:Y13"/>
    <mergeCell ref="Z13:AA13"/>
    <mergeCell ref="AB13:AC13"/>
    <mergeCell ref="AD13:AE13"/>
    <mergeCell ref="AF13:AG13"/>
    <mergeCell ref="AH13:AI13"/>
    <mergeCell ref="AJ12:AK13"/>
    <mergeCell ref="AL12:AV12"/>
    <mergeCell ref="H13:I13"/>
    <mergeCell ref="J13:K13"/>
    <mergeCell ref="L13:M13"/>
    <mergeCell ref="N13:O13"/>
    <mergeCell ref="P13:Q13"/>
    <mergeCell ref="R13:S13"/>
    <mergeCell ref="AL8:AV8"/>
    <mergeCell ref="H9:I9"/>
    <mergeCell ref="J9:K9"/>
    <mergeCell ref="L9:M9"/>
    <mergeCell ref="N9:O9"/>
    <mergeCell ref="P9:Q9"/>
    <mergeCell ref="R9:S9"/>
    <mergeCell ref="T9:U9"/>
    <mergeCell ref="AL11:AV11"/>
    <mergeCell ref="B12:G13"/>
    <mergeCell ref="H12:I12"/>
    <mergeCell ref="J12:K12"/>
    <mergeCell ref="L12:M12"/>
    <mergeCell ref="N12:O12"/>
    <mergeCell ref="P12:Q12"/>
    <mergeCell ref="R12:S12"/>
    <mergeCell ref="T12:U12"/>
    <mergeCell ref="V12:W12"/>
    <mergeCell ref="Z11:AA11"/>
    <mergeCell ref="AB11:AC11"/>
    <mergeCell ref="AD11:AE11"/>
    <mergeCell ref="AF11:AG11"/>
    <mergeCell ref="AH11:AI11"/>
    <mergeCell ref="AJ11:AK11"/>
    <mergeCell ref="AL10:AV10"/>
    <mergeCell ref="B11:I11"/>
    <mergeCell ref="J11:K11"/>
    <mergeCell ref="L11:M11"/>
    <mergeCell ref="N11:O11"/>
    <mergeCell ref="P11:Q11"/>
    <mergeCell ref="R11:S11"/>
    <mergeCell ref="T11:U11"/>
    <mergeCell ref="AL5:AV6"/>
    <mergeCell ref="J6:K6"/>
    <mergeCell ref="L6:M6"/>
    <mergeCell ref="N6:O6"/>
    <mergeCell ref="P6:Q6"/>
    <mergeCell ref="R6:S6"/>
    <mergeCell ref="T6:U6"/>
    <mergeCell ref="V6:W6"/>
    <mergeCell ref="X6:Y6"/>
    <mergeCell ref="Z6:AA6"/>
    <mergeCell ref="AF7:AG7"/>
    <mergeCell ref="AH7:AI7"/>
    <mergeCell ref="AJ7:AK10"/>
    <mergeCell ref="AL7:AV7"/>
    <mergeCell ref="H8:I8"/>
    <mergeCell ref="J8:Q8"/>
    <mergeCell ref="R8:S8"/>
    <mergeCell ref="T8:U8"/>
    <mergeCell ref="V8:AC8"/>
    <mergeCell ref="AD8:AE8"/>
    <mergeCell ref="T7:U7"/>
    <mergeCell ref="V7:W7"/>
    <mergeCell ref="X7:Y7"/>
    <mergeCell ref="Z7:AA7"/>
    <mergeCell ref="AB7:AC7"/>
    <mergeCell ref="AD7:AE7"/>
    <mergeCell ref="AB6:AC6"/>
    <mergeCell ref="AD6:AE6"/>
    <mergeCell ref="AF6:AG6"/>
    <mergeCell ref="AH9:AI9"/>
    <mergeCell ref="AL9:AV9"/>
    <mergeCell ref="H10:I10"/>
    <mergeCell ref="K1:L1"/>
    <mergeCell ref="M1:S1"/>
    <mergeCell ref="U1:W1"/>
    <mergeCell ref="Y1:AK1"/>
    <mergeCell ref="B5:I6"/>
    <mergeCell ref="J5:Q5"/>
    <mergeCell ref="R5:U5"/>
    <mergeCell ref="V5:AC5"/>
    <mergeCell ref="AD5:AG5"/>
    <mergeCell ref="AH5:AK6"/>
    <mergeCell ref="B7:G10"/>
    <mergeCell ref="H7:I7"/>
    <mergeCell ref="J7:K7"/>
    <mergeCell ref="L7:M7"/>
    <mergeCell ref="N7:O7"/>
    <mergeCell ref="P7:Q7"/>
    <mergeCell ref="R7:S7"/>
    <mergeCell ref="J10:K10"/>
    <mergeCell ref="L10:M10"/>
    <mergeCell ref="N10:O10"/>
    <mergeCell ref="P10:Q10"/>
    <mergeCell ref="R10:S10"/>
    <mergeCell ref="T10:U10"/>
    <mergeCell ref="V10:W10"/>
    <mergeCell ref="V9:W9"/>
    <mergeCell ref="X9:Y9"/>
    <mergeCell ref="Z9:AA9"/>
    <mergeCell ref="AB9:AC9"/>
    <mergeCell ref="AD9:AE9"/>
    <mergeCell ref="AF9:AG9"/>
    <mergeCell ref="AF8:AG8"/>
    <mergeCell ref="AH8:AI8"/>
  </mergeCells>
  <phoneticPr fontId="4"/>
  <pageMargins left="0.70866141732283472" right="0.70866141732283472" top="0.74803149606299213" bottom="0.74803149606299213" header="0.31496062992125984" footer="0.31496062992125984"/>
  <pageSetup paperSize="8" scale="85" fitToHeight="5" orientation="landscape" r:id="rId1"/>
  <rowBreaks count="3" manualBreakCount="3">
    <brk id="38" max="47" man="1"/>
    <brk id="93" max="47" man="1"/>
    <brk id="126" max="4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料金単価!$B$21:$B$25</xm:f>
          </x14:formula1>
          <xm:sqref>Y1:AK1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83"/>
  <sheetViews>
    <sheetView view="pageBreakPreview" zoomScale="90" zoomScaleNormal="115" zoomScaleSheetLayoutView="90" workbookViewId="0">
      <selection activeCell="I57" sqref="I57"/>
    </sheetView>
  </sheetViews>
  <sheetFormatPr defaultRowHeight="13.5"/>
  <cols>
    <col min="1" max="1" width="2.625" style="494" customWidth="1"/>
    <col min="2" max="7" width="3.625" style="88" customWidth="1"/>
    <col min="8" max="8" width="4.5" style="88" bestFit="1" customWidth="1"/>
    <col min="9" max="9" width="10.5" style="88" bestFit="1" customWidth="1"/>
    <col min="10" max="20" width="4.375" style="88" customWidth="1"/>
    <col min="21" max="21" width="4.5" style="88" customWidth="1"/>
    <col min="22" max="33" width="4.375" style="88" customWidth="1"/>
    <col min="34" max="37" width="4.25" style="88" customWidth="1"/>
    <col min="38" max="42" width="3.625" style="88" customWidth="1"/>
    <col min="43" max="48" width="3.625" style="494" customWidth="1"/>
    <col min="49" max="49" width="10" style="494" customWidth="1"/>
    <col min="50" max="76" width="3.625" style="494" customWidth="1"/>
    <col min="77" max="256" width="8.875" style="494"/>
    <col min="257" max="257" width="2.625" style="494" customWidth="1"/>
    <col min="258" max="304" width="3.625" style="494" customWidth="1"/>
    <col min="305" max="305" width="2.375" style="494" customWidth="1"/>
    <col min="306" max="332" width="3.625" style="494" customWidth="1"/>
    <col min="333" max="512" width="8.875" style="494"/>
    <col min="513" max="513" width="2.625" style="494" customWidth="1"/>
    <col min="514" max="560" width="3.625" style="494" customWidth="1"/>
    <col min="561" max="561" width="2.375" style="494" customWidth="1"/>
    <col min="562" max="588" width="3.625" style="494" customWidth="1"/>
    <col min="589" max="768" width="8.875" style="494"/>
    <col min="769" max="769" width="2.625" style="494" customWidth="1"/>
    <col min="770" max="816" width="3.625" style="494" customWidth="1"/>
    <col min="817" max="817" width="2.375" style="494" customWidth="1"/>
    <col min="818" max="844" width="3.625" style="494" customWidth="1"/>
    <col min="845" max="1024" width="8.875" style="494"/>
    <col min="1025" max="1025" width="2.625" style="494" customWidth="1"/>
    <col min="1026" max="1072" width="3.625" style="494" customWidth="1"/>
    <col min="1073" max="1073" width="2.375" style="494" customWidth="1"/>
    <col min="1074" max="1100" width="3.625" style="494" customWidth="1"/>
    <col min="1101" max="1280" width="8.875" style="494"/>
    <col min="1281" max="1281" width="2.625" style="494" customWidth="1"/>
    <col min="1282" max="1328" width="3.625" style="494" customWidth="1"/>
    <col min="1329" max="1329" width="2.375" style="494" customWidth="1"/>
    <col min="1330" max="1356" width="3.625" style="494" customWidth="1"/>
    <col min="1357" max="1536" width="8.875" style="494"/>
    <col min="1537" max="1537" width="2.625" style="494" customWidth="1"/>
    <col min="1538" max="1584" width="3.625" style="494" customWidth="1"/>
    <col min="1585" max="1585" width="2.375" style="494" customWidth="1"/>
    <col min="1586" max="1612" width="3.625" style="494" customWidth="1"/>
    <col min="1613" max="1792" width="8.875" style="494"/>
    <col min="1793" max="1793" width="2.625" style="494" customWidth="1"/>
    <col min="1794" max="1840" width="3.625" style="494" customWidth="1"/>
    <col min="1841" max="1841" width="2.375" style="494" customWidth="1"/>
    <col min="1842" max="1868" width="3.625" style="494" customWidth="1"/>
    <col min="1869" max="2048" width="8.875" style="494"/>
    <col min="2049" max="2049" width="2.625" style="494" customWidth="1"/>
    <col min="2050" max="2096" width="3.625" style="494" customWidth="1"/>
    <col min="2097" max="2097" width="2.375" style="494" customWidth="1"/>
    <col min="2098" max="2124" width="3.625" style="494" customWidth="1"/>
    <col min="2125" max="2304" width="8.875" style="494"/>
    <col min="2305" max="2305" width="2.625" style="494" customWidth="1"/>
    <col min="2306" max="2352" width="3.625" style="494" customWidth="1"/>
    <col min="2353" max="2353" width="2.375" style="494" customWidth="1"/>
    <col min="2354" max="2380" width="3.625" style="494" customWidth="1"/>
    <col min="2381" max="2560" width="8.875" style="494"/>
    <col min="2561" max="2561" width="2.625" style="494" customWidth="1"/>
    <col min="2562" max="2608" width="3.625" style="494" customWidth="1"/>
    <col min="2609" max="2609" width="2.375" style="494" customWidth="1"/>
    <col min="2610" max="2636" width="3.625" style="494" customWidth="1"/>
    <col min="2637" max="2816" width="8.875" style="494"/>
    <col min="2817" max="2817" width="2.625" style="494" customWidth="1"/>
    <col min="2818" max="2864" width="3.625" style="494" customWidth="1"/>
    <col min="2865" max="2865" width="2.375" style="494" customWidth="1"/>
    <col min="2866" max="2892" width="3.625" style="494" customWidth="1"/>
    <col min="2893" max="3072" width="8.875" style="494"/>
    <col min="3073" max="3073" width="2.625" style="494" customWidth="1"/>
    <col min="3074" max="3120" width="3.625" style="494" customWidth="1"/>
    <col min="3121" max="3121" width="2.375" style="494" customWidth="1"/>
    <col min="3122" max="3148" width="3.625" style="494" customWidth="1"/>
    <col min="3149" max="3328" width="8.875" style="494"/>
    <col min="3329" max="3329" width="2.625" style="494" customWidth="1"/>
    <col min="3330" max="3376" width="3.625" style="494" customWidth="1"/>
    <col min="3377" max="3377" width="2.375" style="494" customWidth="1"/>
    <col min="3378" max="3404" width="3.625" style="494" customWidth="1"/>
    <col min="3405" max="3584" width="8.875" style="494"/>
    <col min="3585" max="3585" width="2.625" style="494" customWidth="1"/>
    <col min="3586" max="3632" width="3.625" style="494" customWidth="1"/>
    <col min="3633" max="3633" width="2.375" style="494" customWidth="1"/>
    <col min="3634" max="3660" width="3.625" style="494" customWidth="1"/>
    <col min="3661" max="3840" width="8.875" style="494"/>
    <col min="3841" max="3841" width="2.625" style="494" customWidth="1"/>
    <col min="3842" max="3888" width="3.625" style="494" customWidth="1"/>
    <col min="3889" max="3889" width="2.375" style="494" customWidth="1"/>
    <col min="3890" max="3916" width="3.625" style="494" customWidth="1"/>
    <col min="3917" max="4096" width="8.875" style="494"/>
    <col min="4097" max="4097" width="2.625" style="494" customWidth="1"/>
    <col min="4098" max="4144" width="3.625" style="494" customWidth="1"/>
    <col min="4145" max="4145" width="2.375" style="494" customWidth="1"/>
    <col min="4146" max="4172" width="3.625" style="494" customWidth="1"/>
    <col min="4173" max="4352" width="8.875" style="494"/>
    <col min="4353" max="4353" width="2.625" style="494" customWidth="1"/>
    <col min="4354" max="4400" width="3.625" style="494" customWidth="1"/>
    <col min="4401" max="4401" width="2.375" style="494" customWidth="1"/>
    <col min="4402" max="4428" width="3.625" style="494" customWidth="1"/>
    <col min="4429" max="4608" width="8.875" style="494"/>
    <col min="4609" max="4609" width="2.625" style="494" customWidth="1"/>
    <col min="4610" max="4656" width="3.625" style="494" customWidth="1"/>
    <col min="4657" max="4657" width="2.375" style="494" customWidth="1"/>
    <col min="4658" max="4684" width="3.625" style="494" customWidth="1"/>
    <col min="4685" max="4864" width="8.875" style="494"/>
    <col min="4865" max="4865" width="2.625" style="494" customWidth="1"/>
    <col min="4866" max="4912" width="3.625" style="494" customWidth="1"/>
    <col min="4913" max="4913" width="2.375" style="494" customWidth="1"/>
    <col min="4914" max="4940" width="3.625" style="494" customWidth="1"/>
    <col min="4941" max="5120" width="8.875" style="494"/>
    <col min="5121" max="5121" width="2.625" style="494" customWidth="1"/>
    <col min="5122" max="5168" width="3.625" style="494" customWidth="1"/>
    <col min="5169" max="5169" width="2.375" style="494" customWidth="1"/>
    <col min="5170" max="5196" width="3.625" style="494" customWidth="1"/>
    <col min="5197" max="5376" width="8.875" style="494"/>
    <col min="5377" max="5377" width="2.625" style="494" customWidth="1"/>
    <col min="5378" max="5424" width="3.625" style="494" customWidth="1"/>
    <col min="5425" max="5425" width="2.375" style="494" customWidth="1"/>
    <col min="5426" max="5452" width="3.625" style="494" customWidth="1"/>
    <col min="5453" max="5632" width="8.875" style="494"/>
    <col min="5633" max="5633" width="2.625" style="494" customWidth="1"/>
    <col min="5634" max="5680" width="3.625" style="494" customWidth="1"/>
    <col min="5681" max="5681" width="2.375" style="494" customWidth="1"/>
    <col min="5682" max="5708" width="3.625" style="494" customWidth="1"/>
    <col min="5709" max="5888" width="8.875" style="494"/>
    <col min="5889" max="5889" width="2.625" style="494" customWidth="1"/>
    <col min="5890" max="5936" width="3.625" style="494" customWidth="1"/>
    <col min="5937" max="5937" width="2.375" style="494" customWidth="1"/>
    <col min="5938" max="5964" width="3.625" style="494" customWidth="1"/>
    <col min="5965" max="6144" width="8.875" style="494"/>
    <col min="6145" max="6145" width="2.625" style="494" customWidth="1"/>
    <col min="6146" max="6192" width="3.625" style="494" customWidth="1"/>
    <col min="6193" max="6193" width="2.375" style="494" customWidth="1"/>
    <col min="6194" max="6220" width="3.625" style="494" customWidth="1"/>
    <col min="6221" max="6400" width="8.875" style="494"/>
    <col min="6401" max="6401" width="2.625" style="494" customWidth="1"/>
    <col min="6402" max="6448" width="3.625" style="494" customWidth="1"/>
    <col min="6449" max="6449" width="2.375" style="494" customWidth="1"/>
    <col min="6450" max="6476" width="3.625" style="494" customWidth="1"/>
    <col min="6477" max="6656" width="8.875" style="494"/>
    <col min="6657" max="6657" width="2.625" style="494" customWidth="1"/>
    <col min="6658" max="6704" width="3.625" style="494" customWidth="1"/>
    <col min="6705" max="6705" width="2.375" style="494" customWidth="1"/>
    <col min="6706" max="6732" width="3.625" style="494" customWidth="1"/>
    <col min="6733" max="6912" width="8.875" style="494"/>
    <col min="6913" max="6913" width="2.625" style="494" customWidth="1"/>
    <col min="6914" max="6960" width="3.625" style="494" customWidth="1"/>
    <col min="6961" max="6961" width="2.375" style="494" customWidth="1"/>
    <col min="6962" max="6988" width="3.625" style="494" customWidth="1"/>
    <col min="6989" max="7168" width="8.875" style="494"/>
    <col min="7169" max="7169" width="2.625" style="494" customWidth="1"/>
    <col min="7170" max="7216" width="3.625" style="494" customWidth="1"/>
    <col min="7217" max="7217" width="2.375" style="494" customWidth="1"/>
    <col min="7218" max="7244" width="3.625" style="494" customWidth="1"/>
    <col min="7245" max="7424" width="8.875" style="494"/>
    <col min="7425" max="7425" width="2.625" style="494" customWidth="1"/>
    <col min="7426" max="7472" width="3.625" style="494" customWidth="1"/>
    <col min="7473" max="7473" width="2.375" style="494" customWidth="1"/>
    <col min="7474" max="7500" width="3.625" style="494" customWidth="1"/>
    <col min="7501" max="7680" width="8.875" style="494"/>
    <col min="7681" max="7681" width="2.625" style="494" customWidth="1"/>
    <col min="7682" max="7728" width="3.625" style="494" customWidth="1"/>
    <col min="7729" max="7729" width="2.375" style="494" customWidth="1"/>
    <col min="7730" max="7756" width="3.625" style="494" customWidth="1"/>
    <col min="7757" max="7936" width="8.875" style="494"/>
    <col min="7937" max="7937" width="2.625" style="494" customWidth="1"/>
    <col min="7938" max="7984" width="3.625" style="494" customWidth="1"/>
    <col min="7985" max="7985" width="2.375" style="494" customWidth="1"/>
    <col min="7986" max="8012" width="3.625" style="494" customWidth="1"/>
    <col min="8013" max="8192" width="8.875" style="494"/>
    <col min="8193" max="8193" width="2.625" style="494" customWidth="1"/>
    <col min="8194" max="8240" width="3.625" style="494" customWidth="1"/>
    <col min="8241" max="8241" width="2.375" style="494" customWidth="1"/>
    <col min="8242" max="8268" width="3.625" style="494" customWidth="1"/>
    <col min="8269" max="8448" width="8.875" style="494"/>
    <col min="8449" max="8449" width="2.625" style="494" customWidth="1"/>
    <col min="8450" max="8496" width="3.625" style="494" customWidth="1"/>
    <col min="8497" max="8497" width="2.375" style="494" customWidth="1"/>
    <col min="8498" max="8524" width="3.625" style="494" customWidth="1"/>
    <col min="8525" max="8704" width="8.875" style="494"/>
    <col min="8705" max="8705" width="2.625" style="494" customWidth="1"/>
    <col min="8706" max="8752" width="3.625" style="494" customWidth="1"/>
    <col min="8753" max="8753" width="2.375" style="494" customWidth="1"/>
    <col min="8754" max="8780" width="3.625" style="494" customWidth="1"/>
    <col min="8781" max="8960" width="8.875" style="494"/>
    <col min="8961" max="8961" width="2.625" style="494" customWidth="1"/>
    <col min="8962" max="9008" width="3.625" style="494" customWidth="1"/>
    <col min="9009" max="9009" width="2.375" style="494" customWidth="1"/>
    <col min="9010" max="9036" width="3.625" style="494" customWidth="1"/>
    <col min="9037" max="9216" width="8.875" style="494"/>
    <col min="9217" max="9217" width="2.625" style="494" customWidth="1"/>
    <col min="9218" max="9264" width="3.625" style="494" customWidth="1"/>
    <col min="9265" max="9265" width="2.375" style="494" customWidth="1"/>
    <col min="9266" max="9292" width="3.625" style="494" customWidth="1"/>
    <col min="9293" max="9472" width="8.875" style="494"/>
    <col min="9473" max="9473" width="2.625" style="494" customWidth="1"/>
    <col min="9474" max="9520" width="3.625" style="494" customWidth="1"/>
    <col min="9521" max="9521" width="2.375" style="494" customWidth="1"/>
    <col min="9522" max="9548" width="3.625" style="494" customWidth="1"/>
    <col min="9549" max="9728" width="8.875" style="494"/>
    <col min="9729" max="9729" width="2.625" style="494" customWidth="1"/>
    <col min="9730" max="9776" width="3.625" style="494" customWidth="1"/>
    <col min="9777" max="9777" width="2.375" style="494" customWidth="1"/>
    <col min="9778" max="9804" width="3.625" style="494" customWidth="1"/>
    <col min="9805" max="9984" width="8.875" style="494"/>
    <col min="9985" max="9985" width="2.625" style="494" customWidth="1"/>
    <col min="9986" max="10032" width="3.625" style="494" customWidth="1"/>
    <col min="10033" max="10033" width="2.375" style="494" customWidth="1"/>
    <col min="10034" max="10060" width="3.625" style="494" customWidth="1"/>
    <col min="10061" max="10240" width="8.875" style="494"/>
    <col min="10241" max="10241" width="2.625" style="494" customWidth="1"/>
    <col min="10242" max="10288" width="3.625" style="494" customWidth="1"/>
    <col min="10289" max="10289" width="2.375" style="494" customWidth="1"/>
    <col min="10290" max="10316" width="3.625" style="494" customWidth="1"/>
    <col min="10317" max="10496" width="8.875" style="494"/>
    <col min="10497" max="10497" width="2.625" style="494" customWidth="1"/>
    <col min="10498" max="10544" width="3.625" style="494" customWidth="1"/>
    <col min="10545" max="10545" width="2.375" style="494" customWidth="1"/>
    <col min="10546" max="10572" width="3.625" style="494" customWidth="1"/>
    <col min="10573" max="10752" width="8.875" style="494"/>
    <col min="10753" max="10753" width="2.625" style="494" customWidth="1"/>
    <col min="10754" max="10800" width="3.625" style="494" customWidth="1"/>
    <col min="10801" max="10801" width="2.375" style="494" customWidth="1"/>
    <col min="10802" max="10828" width="3.625" style="494" customWidth="1"/>
    <col min="10829" max="11008" width="8.875" style="494"/>
    <col min="11009" max="11009" width="2.625" style="494" customWidth="1"/>
    <col min="11010" max="11056" width="3.625" style="494" customWidth="1"/>
    <col min="11057" max="11057" width="2.375" style="494" customWidth="1"/>
    <col min="11058" max="11084" width="3.625" style="494" customWidth="1"/>
    <col min="11085" max="11264" width="8.875" style="494"/>
    <col min="11265" max="11265" width="2.625" style="494" customWidth="1"/>
    <col min="11266" max="11312" width="3.625" style="494" customWidth="1"/>
    <col min="11313" max="11313" width="2.375" style="494" customWidth="1"/>
    <col min="11314" max="11340" width="3.625" style="494" customWidth="1"/>
    <col min="11341" max="11520" width="8.875" style="494"/>
    <col min="11521" max="11521" width="2.625" style="494" customWidth="1"/>
    <col min="11522" max="11568" width="3.625" style="494" customWidth="1"/>
    <col min="11569" max="11569" width="2.375" style="494" customWidth="1"/>
    <col min="11570" max="11596" width="3.625" style="494" customWidth="1"/>
    <col min="11597" max="11776" width="8.875" style="494"/>
    <col min="11777" max="11777" width="2.625" style="494" customWidth="1"/>
    <col min="11778" max="11824" width="3.625" style="494" customWidth="1"/>
    <col min="11825" max="11825" width="2.375" style="494" customWidth="1"/>
    <col min="11826" max="11852" width="3.625" style="494" customWidth="1"/>
    <col min="11853" max="12032" width="8.875" style="494"/>
    <col min="12033" max="12033" width="2.625" style="494" customWidth="1"/>
    <col min="12034" max="12080" width="3.625" style="494" customWidth="1"/>
    <col min="12081" max="12081" width="2.375" style="494" customWidth="1"/>
    <col min="12082" max="12108" width="3.625" style="494" customWidth="1"/>
    <col min="12109" max="12288" width="8.875" style="494"/>
    <col min="12289" max="12289" width="2.625" style="494" customWidth="1"/>
    <col min="12290" max="12336" width="3.625" style="494" customWidth="1"/>
    <col min="12337" max="12337" width="2.375" style="494" customWidth="1"/>
    <col min="12338" max="12364" width="3.625" style="494" customWidth="1"/>
    <col min="12365" max="12544" width="8.875" style="494"/>
    <col min="12545" max="12545" width="2.625" style="494" customWidth="1"/>
    <col min="12546" max="12592" width="3.625" style="494" customWidth="1"/>
    <col min="12593" max="12593" width="2.375" style="494" customWidth="1"/>
    <col min="12594" max="12620" width="3.625" style="494" customWidth="1"/>
    <col min="12621" max="12800" width="8.875" style="494"/>
    <col min="12801" max="12801" width="2.625" style="494" customWidth="1"/>
    <col min="12802" max="12848" width="3.625" style="494" customWidth="1"/>
    <col min="12849" max="12849" width="2.375" style="494" customWidth="1"/>
    <col min="12850" max="12876" width="3.625" style="494" customWidth="1"/>
    <col min="12877" max="13056" width="8.875" style="494"/>
    <col min="13057" max="13057" width="2.625" style="494" customWidth="1"/>
    <col min="13058" max="13104" width="3.625" style="494" customWidth="1"/>
    <col min="13105" max="13105" width="2.375" style="494" customWidth="1"/>
    <col min="13106" max="13132" width="3.625" style="494" customWidth="1"/>
    <col min="13133" max="13312" width="8.875" style="494"/>
    <col min="13313" max="13313" width="2.625" style="494" customWidth="1"/>
    <col min="13314" max="13360" width="3.625" style="494" customWidth="1"/>
    <col min="13361" max="13361" width="2.375" style="494" customWidth="1"/>
    <col min="13362" max="13388" width="3.625" style="494" customWidth="1"/>
    <col min="13389" max="13568" width="8.875" style="494"/>
    <col min="13569" max="13569" width="2.625" style="494" customWidth="1"/>
    <col min="13570" max="13616" width="3.625" style="494" customWidth="1"/>
    <col min="13617" max="13617" width="2.375" style="494" customWidth="1"/>
    <col min="13618" max="13644" width="3.625" style="494" customWidth="1"/>
    <col min="13645" max="13824" width="8.875" style="494"/>
    <col min="13825" max="13825" width="2.625" style="494" customWidth="1"/>
    <col min="13826" max="13872" width="3.625" style="494" customWidth="1"/>
    <col min="13873" max="13873" width="2.375" style="494" customWidth="1"/>
    <col min="13874" max="13900" width="3.625" style="494" customWidth="1"/>
    <col min="13901" max="14080" width="8.875" style="494"/>
    <col min="14081" max="14081" width="2.625" style="494" customWidth="1"/>
    <col min="14082" max="14128" width="3.625" style="494" customWidth="1"/>
    <col min="14129" max="14129" width="2.375" style="494" customWidth="1"/>
    <col min="14130" max="14156" width="3.625" style="494" customWidth="1"/>
    <col min="14157" max="14336" width="8.875" style="494"/>
    <col min="14337" max="14337" width="2.625" style="494" customWidth="1"/>
    <col min="14338" max="14384" width="3.625" style="494" customWidth="1"/>
    <col min="14385" max="14385" width="2.375" style="494" customWidth="1"/>
    <col min="14386" max="14412" width="3.625" style="494" customWidth="1"/>
    <col min="14413" max="14592" width="8.875" style="494"/>
    <col min="14593" max="14593" width="2.625" style="494" customWidth="1"/>
    <col min="14594" max="14640" width="3.625" style="494" customWidth="1"/>
    <col min="14641" max="14641" width="2.375" style="494" customWidth="1"/>
    <col min="14642" max="14668" width="3.625" style="494" customWidth="1"/>
    <col min="14669" max="14848" width="8.875" style="494"/>
    <col min="14849" max="14849" width="2.625" style="494" customWidth="1"/>
    <col min="14850" max="14896" width="3.625" style="494" customWidth="1"/>
    <col min="14897" max="14897" width="2.375" style="494" customWidth="1"/>
    <col min="14898" max="14924" width="3.625" style="494" customWidth="1"/>
    <col min="14925" max="15104" width="8.875" style="494"/>
    <col min="15105" max="15105" width="2.625" style="494" customWidth="1"/>
    <col min="15106" max="15152" width="3.625" style="494" customWidth="1"/>
    <col min="15153" max="15153" width="2.375" style="494" customWidth="1"/>
    <col min="15154" max="15180" width="3.625" style="494" customWidth="1"/>
    <col min="15181" max="15360" width="8.875" style="494"/>
    <col min="15361" max="15361" width="2.625" style="494" customWidth="1"/>
    <col min="15362" max="15408" width="3.625" style="494" customWidth="1"/>
    <col min="15409" max="15409" width="2.375" style="494" customWidth="1"/>
    <col min="15410" max="15436" width="3.625" style="494" customWidth="1"/>
    <col min="15437" max="15616" width="8.875" style="494"/>
    <col min="15617" max="15617" width="2.625" style="494" customWidth="1"/>
    <col min="15618" max="15664" width="3.625" style="494" customWidth="1"/>
    <col min="15665" max="15665" width="2.375" style="494" customWidth="1"/>
    <col min="15666" max="15692" width="3.625" style="494" customWidth="1"/>
    <col min="15693" max="15872" width="8.875" style="494"/>
    <col min="15873" max="15873" width="2.625" style="494" customWidth="1"/>
    <col min="15874" max="15920" width="3.625" style="494" customWidth="1"/>
    <col min="15921" max="15921" width="2.375" style="494" customWidth="1"/>
    <col min="15922" max="15948" width="3.625" style="494" customWidth="1"/>
    <col min="15949" max="16128" width="8.875" style="494"/>
    <col min="16129" max="16129" width="2.625" style="494" customWidth="1"/>
    <col min="16130" max="16176" width="3.625" style="494" customWidth="1"/>
    <col min="16177" max="16177" width="2.375" style="494" customWidth="1"/>
    <col min="16178" max="16204" width="3.625" style="494" customWidth="1"/>
    <col min="16205" max="16384" width="8.875" style="494"/>
  </cols>
  <sheetData>
    <row r="1" spans="2:50">
      <c r="B1" s="165" t="s">
        <v>287</v>
      </c>
      <c r="K1" s="968" t="s">
        <v>174</v>
      </c>
      <c r="L1" s="968"/>
      <c r="M1" s="969" t="str">
        <f>'様式11-5'!G1</f>
        <v>楠小学校</v>
      </c>
      <c r="N1" s="970"/>
      <c r="O1" s="970"/>
      <c r="P1" s="970"/>
      <c r="Q1" s="970"/>
      <c r="R1" s="970"/>
      <c r="S1" s="971"/>
      <c r="U1" s="972" t="s">
        <v>679</v>
      </c>
      <c r="V1" s="972"/>
      <c r="W1" s="972"/>
      <c r="X1" s="605">
        <f>SUMIF(料金単価!$B$21:$B$25,$Y$1,料金単価!A21:A25)</f>
        <v>5</v>
      </c>
      <c r="Y1" s="972" t="s">
        <v>598</v>
      </c>
      <c r="Z1" s="972"/>
      <c r="AA1" s="972"/>
      <c r="AB1" s="972"/>
      <c r="AC1" s="972"/>
      <c r="AD1" s="972"/>
      <c r="AE1" s="972"/>
      <c r="AF1" s="972"/>
      <c r="AG1" s="972"/>
      <c r="AH1" s="972"/>
      <c r="AI1" s="972"/>
      <c r="AJ1" s="972"/>
      <c r="AK1" s="972"/>
      <c r="AQ1" s="606"/>
      <c r="AR1" s="606"/>
      <c r="AS1" s="607"/>
      <c r="AT1" s="606"/>
      <c r="AU1" s="606"/>
      <c r="AV1" s="162" t="s">
        <v>698</v>
      </c>
      <c r="AX1" s="88"/>
    </row>
    <row r="2" spans="2:50">
      <c r="B2" s="608" t="s">
        <v>601</v>
      </c>
      <c r="K2" s="667"/>
      <c r="L2" s="667"/>
      <c r="M2" s="668"/>
      <c r="N2" s="668"/>
      <c r="O2" s="668"/>
      <c r="P2" s="610"/>
      <c r="Q2" s="610"/>
      <c r="R2" s="610"/>
      <c r="S2" s="610"/>
      <c r="AQ2" s="606"/>
      <c r="AR2" s="606"/>
      <c r="AS2" s="607"/>
      <c r="AT2" s="606"/>
      <c r="AU2" s="606"/>
      <c r="AV2" s="162"/>
      <c r="AX2" s="88"/>
    </row>
    <row r="3" spans="2:50">
      <c r="F3" s="611"/>
      <c r="H3" s="612" t="s">
        <v>289</v>
      </c>
    </row>
    <row r="4" spans="2:50" ht="14.25" thickBot="1">
      <c r="B4" s="88" t="s">
        <v>286</v>
      </c>
    </row>
    <row r="5" spans="2:50">
      <c r="B5" s="973"/>
      <c r="C5" s="974"/>
      <c r="D5" s="974"/>
      <c r="E5" s="974"/>
      <c r="F5" s="974"/>
      <c r="G5" s="974"/>
      <c r="H5" s="974"/>
      <c r="I5" s="975"/>
      <c r="J5" s="979" t="s">
        <v>285</v>
      </c>
      <c r="K5" s="979"/>
      <c r="L5" s="979"/>
      <c r="M5" s="979"/>
      <c r="N5" s="979"/>
      <c r="O5" s="979"/>
      <c r="P5" s="979"/>
      <c r="Q5" s="979"/>
      <c r="R5" s="980" t="s">
        <v>602</v>
      </c>
      <c r="S5" s="981"/>
      <c r="T5" s="981"/>
      <c r="U5" s="981"/>
      <c r="V5" s="980" t="s">
        <v>244</v>
      </c>
      <c r="W5" s="981"/>
      <c r="X5" s="981"/>
      <c r="Y5" s="981"/>
      <c r="Z5" s="981"/>
      <c r="AA5" s="981"/>
      <c r="AB5" s="981"/>
      <c r="AC5" s="982"/>
      <c r="AD5" s="981" t="s">
        <v>602</v>
      </c>
      <c r="AE5" s="981"/>
      <c r="AF5" s="981"/>
      <c r="AG5" s="982"/>
      <c r="AH5" s="983" t="s">
        <v>167</v>
      </c>
      <c r="AI5" s="974"/>
      <c r="AJ5" s="974"/>
      <c r="AK5" s="974"/>
      <c r="AL5" s="1010" t="s">
        <v>209</v>
      </c>
      <c r="AM5" s="1011"/>
      <c r="AN5" s="1011"/>
      <c r="AO5" s="1011"/>
      <c r="AP5" s="1011"/>
      <c r="AQ5" s="1011"/>
      <c r="AR5" s="1011"/>
      <c r="AS5" s="1011"/>
      <c r="AT5" s="1011"/>
      <c r="AU5" s="1011"/>
      <c r="AV5" s="1012"/>
    </row>
    <row r="6" spans="2:50" ht="14.25" thickBot="1">
      <c r="B6" s="976"/>
      <c r="C6" s="977"/>
      <c r="D6" s="977"/>
      <c r="E6" s="977"/>
      <c r="F6" s="977"/>
      <c r="G6" s="977"/>
      <c r="H6" s="977"/>
      <c r="I6" s="978"/>
      <c r="J6" s="1016" t="s">
        <v>284</v>
      </c>
      <c r="K6" s="1017"/>
      <c r="L6" s="1017" t="s">
        <v>283</v>
      </c>
      <c r="M6" s="1017"/>
      <c r="N6" s="1017" t="s">
        <v>282</v>
      </c>
      <c r="O6" s="1017"/>
      <c r="P6" s="1017" t="s">
        <v>281</v>
      </c>
      <c r="Q6" s="1018"/>
      <c r="R6" s="1016" t="s">
        <v>280</v>
      </c>
      <c r="S6" s="1017"/>
      <c r="T6" s="1017" t="s">
        <v>279</v>
      </c>
      <c r="U6" s="1019"/>
      <c r="V6" s="1016" t="s">
        <v>278</v>
      </c>
      <c r="W6" s="1017"/>
      <c r="X6" s="1017" t="s">
        <v>277</v>
      </c>
      <c r="Y6" s="1017"/>
      <c r="Z6" s="1017" t="s">
        <v>276</v>
      </c>
      <c r="AA6" s="1017"/>
      <c r="AB6" s="1017" t="s">
        <v>275</v>
      </c>
      <c r="AC6" s="1018"/>
      <c r="AD6" s="1036" t="s">
        <v>274</v>
      </c>
      <c r="AE6" s="1017"/>
      <c r="AF6" s="1017" t="s">
        <v>273</v>
      </c>
      <c r="AG6" s="1018"/>
      <c r="AH6" s="984"/>
      <c r="AI6" s="977"/>
      <c r="AJ6" s="977"/>
      <c r="AK6" s="977"/>
      <c r="AL6" s="1013"/>
      <c r="AM6" s="1014"/>
      <c r="AN6" s="1014"/>
      <c r="AO6" s="1014"/>
      <c r="AP6" s="1014"/>
      <c r="AQ6" s="1014"/>
      <c r="AR6" s="1014"/>
      <c r="AS6" s="1014"/>
      <c r="AT6" s="1014"/>
      <c r="AU6" s="1014"/>
      <c r="AV6" s="1015"/>
    </row>
    <row r="7" spans="2:50">
      <c r="B7" s="985" t="s">
        <v>272</v>
      </c>
      <c r="C7" s="986"/>
      <c r="D7" s="986"/>
      <c r="E7" s="986"/>
      <c r="F7" s="986"/>
      <c r="G7" s="987"/>
      <c r="H7" s="991" t="s">
        <v>271</v>
      </c>
      <c r="I7" s="992"/>
      <c r="J7" s="993">
        <f>IF($X$1=1,15,IF($X$1=2,15,IF($X$1=3,22,IF($X$1=4,22,IF($X$1=5,15,"-")))))</f>
        <v>15</v>
      </c>
      <c r="K7" s="994"/>
      <c r="L7" s="995">
        <f>IF($X$1=1,14,IF($X$1=2,21,IF($X$1=3,14,IF($X$1=4,14,IF($X$1=5,21,"-")))))</f>
        <v>21</v>
      </c>
      <c r="M7" s="996"/>
      <c r="N7" s="995">
        <f>IF($X$1=1,"-",IF($X$1=2,22,IF($X$1=3,"-",IF($X$1=4,"-",IF($X$1=5,22,"-")))))</f>
        <v>22</v>
      </c>
      <c r="O7" s="996"/>
      <c r="P7" s="995">
        <f>IF($X$1=1,13,IF($X$1=2,13,IF($X$1=3,20,IF($X$1=4,20,IF($X$1=5,13,"-")))))</f>
        <v>13</v>
      </c>
      <c r="Q7" s="996"/>
      <c r="R7" s="993" t="str">
        <f>IF($X$1=1,"-",IF($X$1=2,"-",IF($X$1=3,7,IF($X$1=4,7,IF($X$1=5,"-")))))</f>
        <v>-</v>
      </c>
      <c r="S7" s="994"/>
      <c r="T7" s="1033" t="str">
        <f>IF($X$1=1,"-",IF($X$1=2,"-",IF($X$1=3,"-",IF($X$1=4,"-",IF($X$1=5,"-","-")))))</f>
        <v>-</v>
      </c>
      <c r="U7" s="1034"/>
      <c r="V7" s="993">
        <f>IF($X$1=1,17,IF($X$1=2,20,IF($X$1=3,17,IF($X$1=4,"-",IF($X$1=5,20,"-")))))</f>
        <v>20</v>
      </c>
      <c r="W7" s="994"/>
      <c r="X7" s="995">
        <f>IF($X$1=1,16,IF($X$1=2,19,IF($X$1=3,16,IF($X$1=4,"-",IF($X$1=5,19,"-")))))</f>
        <v>19</v>
      </c>
      <c r="Y7" s="994"/>
      <c r="Z7" s="995">
        <f>IF($X$1=1,18,IF($X$1=2,18,IF($X$1=3,16,IF($X$1=4,"-",IF($X$1=5,18,"-")))))</f>
        <v>18</v>
      </c>
      <c r="AA7" s="994"/>
      <c r="AB7" s="995">
        <f>IF($X$1=1,14,IF($X$1=2,14,IF($X$1=3,15,IF($X$1=4,"-",IF($X$1=5,14,"-")))))</f>
        <v>14</v>
      </c>
      <c r="AC7" s="1035"/>
      <c r="AD7" s="993" t="str">
        <f>IF($X$1=1,"-",IF($X$1=2,"-",IF($X$1=3,"-",IF($X$1=4,"-",IF($X$1=5,"-","-")))))</f>
        <v>-</v>
      </c>
      <c r="AE7" s="994"/>
      <c r="AF7" s="995" t="str">
        <f>IF($X$1=1,"-",IF($X$1=2,"-",IF($X$1=3,7,IF($X$1=4,7,IF($X$1=5,"-","-")))))</f>
        <v>-</v>
      </c>
      <c r="AG7" s="996"/>
      <c r="AH7" s="1008"/>
      <c r="AI7" s="1009"/>
      <c r="AJ7" s="1020"/>
      <c r="AK7" s="1021"/>
      <c r="AL7" s="1024"/>
      <c r="AM7" s="1025"/>
      <c r="AN7" s="1025"/>
      <c r="AO7" s="1025"/>
      <c r="AP7" s="1025"/>
      <c r="AQ7" s="1025"/>
      <c r="AR7" s="1025"/>
      <c r="AS7" s="1025"/>
      <c r="AT7" s="1025"/>
      <c r="AU7" s="1025"/>
      <c r="AV7" s="1026"/>
    </row>
    <row r="8" spans="2:50">
      <c r="B8" s="985"/>
      <c r="C8" s="986"/>
      <c r="D8" s="986"/>
      <c r="E8" s="986"/>
      <c r="F8" s="986"/>
      <c r="G8" s="987"/>
      <c r="H8" s="991" t="s">
        <v>270</v>
      </c>
      <c r="I8" s="992"/>
      <c r="J8" s="1027">
        <f>IF($X$1=1,8,IF($X$1=2,10,IF($X$1=3,9,IF($X$1=4,9,IF($X$1=5,9,"-")))))</f>
        <v>9</v>
      </c>
      <c r="K8" s="1028"/>
      <c r="L8" s="1028">
        <f t="shared" ref="L8" si="0">IF($X$1=1,15,IF($X$1=2,15,IF($X$1=3,22,IF($X$1=4,22,IF($X$1=5,15,"-")))))</f>
        <v>15</v>
      </c>
      <c r="M8" s="1028"/>
      <c r="N8" s="1028">
        <f t="shared" ref="N8" si="1">IF($X$1=1,15,IF($X$1=2,15,IF($X$1=3,22,IF($X$1=4,22,IF($X$1=5,15,"-")))))</f>
        <v>15</v>
      </c>
      <c r="O8" s="1028"/>
      <c r="P8" s="1028">
        <f t="shared" ref="P8" si="2">IF($X$1=1,15,IF($X$1=2,15,IF($X$1=3,22,IF($X$1=4,22,IF($X$1=5,15,"-")))))</f>
        <v>15</v>
      </c>
      <c r="Q8" s="1029"/>
      <c r="R8" s="1030" t="str">
        <f>IF($X$1=1,"-",IF($X$1=2,"-",IF($X$1=3,7,IF($X$1=4,9,IF($X$1=5,"-","-")))))</f>
        <v>-</v>
      </c>
      <c r="S8" s="1031"/>
      <c r="T8" s="1006" t="str">
        <f>IF($X$1=1,"-",IF($X$1=2,"-",IF($X$1=3,"-",IF($X$1=4,"-",IF($X$1=5,"-","-")))))</f>
        <v>-</v>
      </c>
      <c r="U8" s="1032"/>
      <c r="V8" s="1027">
        <f>IF($X$1=1,8,IF($X$1=2,10,IF($X$1=3,9,IF($X$1=4,"-",IF($X$1=5,9,"-")))))</f>
        <v>9</v>
      </c>
      <c r="W8" s="1028"/>
      <c r="X8" s="1028">
        <f t="shared" ref="X8" si="3">IF($X$1=1,15,IF($X$1=2,15,IF($X$1=3,22,IF($X$1=4,22,IF($X$1=5,15,"-")))))</f>
        <v>15</v>
      </c>
      <c r="Y8" s="1028"/>
      <c r="Z8" s="1028">
        <f t="shared" ref="Z8" si="4">IF($X$1=1,15,IF($X$1=2,15,IF($X$1=3,22,IF($X$1=4,22,IF($X$1=5,15,"-")))))</f>
        <v>15</v>
      </c>
      <c r="AA8" s="1028"/>
      <c r="AB8" s="1028">
        <f t="shared" ref="AB8" si="5">IF($X$1=1,15,IF($X$1=2,15,IF($X$1=3,22,IF($X$1=4,22,IF($X$1=5,15,"-")))))</f>
        <v>15</v>
      </c>
      <c r="AC8" s="1029"/>
      <c r="AD8" s="1030" t="str">
        <f>IF($X$1=1,"-",IF($X$1=2,"-",IF($X$1=3,"-",IF($X$1=4,"-",IF($X$1=5,"-","-")))))</f>
        <v>-</v>
      </c>
      <c r="AE8" s="1031"/>
      <c r="AF8" s="1006" t="str">
        <f>IF($X$1=1,"-",IF($X$1=2,"-",IF($X$1=3,9,IF($X$1=4,9,IF($X$1=5,"-","-")))))</f>
        <v>-</v>
      </c>
      <c r="AG8" s="1007"/>
      <c r="AH8" s="1008"/>
      <c r="AI8" s="1009"/>
      <c r="AJ8" s="1020"/>
      <c r="AK8" s="1021"/>
      <c r="AL8" s="1039"/>
      <c r="AM8" s="1040"/>
      <c r="AN8" s="1040"/>
      <c r="AO8" s="1040"/>
      <c r="AP8" s="1040"/>
      <c r="AQ8" s="1040"/>
      <c r="AR8" s="1040"/>
      <c r="AS8" s="1040"/>
      <c r="AT8" s="1040"/>
      <c r="AU8" s="1040"/>
      <c r="AV8" s="1041"/>
    </row>
    <row r="9" spans="2:50">
      <c r="B9" s="985"/>
      <c r="C9" s="986"/>
      <c r="D9" s="986"/>
      <c r="E9" s="986"/>
      <c r="F9" s="986"/>
      <c r="G9" s="987"/>
      <c r="H9" s="1044" t="s">
        <v>245</v>
      </c>
      <c r="I9" s="1045"/>
      <c r="J9" s="1046" t="s">
        <v>603</v>
      </c>
      <c r="K9" s="1047"/>
      <c r="L9" s="1047">
        <f>+L7*$J$8</f>
        <v>189</v>
      </c>
      <c r="M9" s="1047"/>
      <c r="N9" s="1047">
        <f>IF(N7="-","-",+N7*$J$8)</f>
        <v>198</v>
      </c>
      <c r="O9" s="1047"/>
      <c r="P9" s="1047">
        <f>+P7*$J$8</f>
        <v>117</v>
      </c>
      <c r="Q9" s="1047"/>
      <c r="R9" s="1003" t="s">
        <v>605</v>
      </c>
      <c r="S9" s="1004"/>
      <c r="T9" s="1004" t="s">
        <v>603</v>
      </c>
      <c r="U9" s="1005"/>
      <c r="V9" s="1003" t="s">
        <v>603</v>
      </c>
      <c r="W9" s="1004"/>
      <c r="X9" s="1004" t="s">
        <v>605</v>
      </c>
      <c r="Y9" s="1004"/>
      <c r="Z9" s="1004" t="s">
        <v>603</v>
      </c>
      <c r="AA9" s="1004"/>
      <c r="AB9" s="1004" t="s">
        <v>603</v>
      </c>
      <c r="AC9" s="1005"/>
      <c r="AD9" s="1003" t="s">
        <v>606</v>
      </c>
      <c r="AE9" s="1004"/>
      <c r="AF9" s="1004" t="s">
        <v>606</v>
      </c>
      <c r="AG9" s="1005"/>
      <c r="AH9" s="1037">
        <f>SUM(J9:AG9)</f>
        <v>504</v>
      </c>
      <c r="AI9" s="1038"/>
      <c r="AJ9" s="1020"/>
      <c r="AK9" s="1021"/>
      <c r="AL9" s="1039"/>
      <c r="AM9" s="1040"/>
      <c r="AN9" s="1040"/>
      <c r="AO9" s="1040"/>
      <c r="AP9" s="1040"/>
      <c r="AQ9" s="1040"/>
      <c r="AR9" s="1040"/>
      <c r="AS9" s="1040"/>
      <c r="AT9" s="1040"/>
      <c r="AU9" s="1040"/>
      <c r="AV9" s="1041"/>
    </row>
    <row r="10" spans="2:50">
      <c r="B10" s="988"/>
      <c r="C10" s="989"/>
      <c r="D10" s="989"/>
      <c r="E10" s="989"/>
      <c r="F10" s="989"/>
      <c r="G10" s="990"/>
      <c r="H10" s="1042" t="s">
        <v>228</v>
      </c>
      <c r="I10" s="1043"/>
      <c r="J10" s="997">
        <f>+J7*$J$8</f>
        <v>135</v>
      </c>
      <c r="K10" s="998"/>
      <c r="L10" s="998" t="s">
        <v>699</v>
      </c>
      <c r="M10" s="998"/>
      <c r="N10" s="998" t="s">
        <v>605</v>
      </c>
      <c r="O10" s="998"/>
      <c r="P10" s="998" t="s">
        <v>700</v>
      </c>
      <c r="Q10" s="999"/>
      <c r="R10" s="1000" t="str">
        <f>IF(R7="-","-",+R7*$R$8)</f>
        <v>-</v>
      </c>
      <c r="S10" s="1001"/>
      <c r="T10" s="1001" t="s">
        <v>604</v>
      </c>
      <c r="U10" s="1002"/>
      <c r="V10" s="1000">
        <f>IF(V7="-","-",+V7*$V$8)</f>
        <v>180</v>
      </c>
      <c r="W10" s="1001"/>
      <c r="X10" s="1080">
        <f t="shared" ref="X10" si="6">IF(X7="-","-",+X7*$V$8)</f>
        <v>171</v>
      </c>
      <c r="Y10" s="1081"/>
      <c r="Z10" s="1080">
        <f t="shared" ref="Z10" si="7">IF(Z7="-","-",+Z7*$V$8)</f>
        <v>162</v>
      </c>
      <c r="AA10" s="1081"/>
      <c r="AB10" s="1080">
        <f t="shared" ref="AB10" si="8">IF(AB7="-","-",+AB7*$V$8)</f>
        <v>126</v>
      </c>
      <c r="AC10" s="1082"/>
      <c r="AD10" s="1000" t="s">
        <v>700</v>
      </c>
      <c r="AE10" s="1001"/>
      <c r="AF10" s="1001" t="str">
        <f>IF(AF7="-","-",+AF7*$AF$8)</f>
        <v>-</v>
      </c>
      <c r="AG10" s="1002"/>
      <c r="AH10" s="1083">
        <f>SUM(J10:AG10)</f>
        <v>774</v>
      </c>
      <c r="AI10" s="1022"/>
      <c r="AJ10" s="1022"/>
      <c r="AK10" s="1023"/>
      <c r="AL10" s="1069"/>
      <c r="AM10" s="1070"/>
      <c r="AN10" s="1070"/>
      <c r="AO10" s="1070"/>
      <c r="AP10" s="1070"/>
      <c r="AQ10" s="1070"/>
      <c r="AR10" s="1070"/>
      <c r="AS10" s="1070"/>
      <c r="AT10" s="1070"/>
      <c r="AU10" s="1070"/>
      <c r="AV10" s="1071"/>
    </row>
    <row r="11" spans="2:50">
      <c r="B11" s="1072" t="s">
        <v>269</v>
      </c>
      <c r="C11" s="1073"/>
      <c r="D11" s="1073"/>
      <c r="E11" s="1073"/>
      <c r="F11" s="1073"/>
      <c r="G11" s="1073"/>
      <c r="H11" s="1073"/>
      <c r="I11" s="1074"/>
      <c r="J11" s="1075">
        <v>0.35</v>
      </c>
      <c r="K11" s="1076"/>
      <c r="L11" s="1076">
        <v>0.7</v>
      </c>
      <c r="M11" s="1076"/>
      <c r="N11" s="1076">
        <v>0.8</v>
      </c>
      <c r="O11" s="1076"/>
      <c r="P11" s="1076">
        <v>0.5</v>
      </c>
      <c r="Q11" s="1077"/>
      <c r="R11" s="1078">
        <v>0.3</v>
      </c>
      <c r="S11" s="1063"/>
      <c r="T11" s="1059" t="s">
        <v>690</v>
      </c>
      <c r="U11" s="1060"/>
      <c r="V11" s="1079">
        <v>0.45</v>
      </c>
      <c r="W11" s="1061"/>
      <c r="X11" s="1061">
        <v>0.6</v>
      </c>
      <c r="Y11" s="1061"/>
      <c r="Z11" s="1061">
        <v>0.6</v>
      </c>
      <c r="AA11" s="1061"/>
      <c r="AB11" s="1061">
        <v>0.35</v>
      </c>
      <c r="AC11" s="1062"/>
      <c r="AD11" s="1058" t="s">
        <v>699</v>
      </c>
      <c r="AE11" s="1059"/>
      <c r="AF11" s="1063">
        <v>0.3</v>
      </c>
      <c r="AG11" s="1064"/>
      <c r="AH11" s="1065"/>
      <c r="AI11" s="1066"/>
      <c r="AJ11" s="1067"/>
      <c r="AK11" s="1068"/>
      <c r="AL11" s="1048"/>
      <c r="AM11" s="1049"/>
      <c r="AN11" s="1049"/>
      <c r="AO11" s="1049"/>
      <c r="AP11" s="1049"/>
      <c r="AQ11" s="1049"/>
      <c r="AR11" s="1049"/>
      <c r="AS11" s="1049"/>
      <c r="AT11" s="1049"/>
      <c r="AU11" s="1049"/>
      <c r="AV11" s="1050"/>
    </row>
    <row r="12" spans="2:50">
      <c r="B12" s="1051" t="s">
        <v>268</v>
      </c>
      <c r="C12" s="1052"/>
      <c r="D12" s="1052"/>
      <c r="E12" s="1052"/>
      <c r="F12" s="1052"/>
      <c r="G12" s="1053"/>
      <c r="H12" s="1054" t="s">
        <v>245</v>
      </c>
      <c r="I12" s="1055"/>
      <c r="J12" s="1056" t="s">
        <v>699</v>
      </c>
      <c r="K12" s="1057"/>
      <c r="L12" s="1057">
        <f>+L9*L11</f>
        <v>132.29999999999998</v>
      </c>
      <c r="M12" s="1057"/>
      <c r="N12" s="1057">
        <f>IF(N9="-","-",+N9*N11)</f>
        <v>158.4</v>
      </c>
      <c r="O12" s="1057"/>
      <c r="P12" s="1057">
        <f>+P9*P11</f>
        <v>58.5</v>
      </c>
      <c r="Q12" s="1057"/>
      <c r="R12" s="1058" t="s">
        <v>606</v>
      </c>
      <c r="S12" s="1059"/>
      <c r="T12" s="1059" t="s">
        <v>606</v>
      </c>
      <c r="U12" s="1060"/>
      <c r="V12" s="1003" t="s">
        <v>606</v>
      </c>
      <c r="W12" s="1004"/>
      <c r="X12" s="1004" t="s">
        <v>606</v>
      </c>
      <c r="Y12" s="1004"/>
      <c r="Z12" s="1004" t="s">
        <v>699</v>
      </c>
      <c r="AA12" s="1004"/>
      <c r="AB12" s="1004" t="s">
        <v>699</v>
      </c>
      <c r="AC12" s="1005"/>
      <c r="AD12" s="1058" t="s">
        <v>604</v>
      </c>
      <c r="AE12" s="1059"/>
      <c r="AF12" s="1059" t="s">
        <v>699</v>
      </c>
      <c r="AG12" s="1094"/>
      <c r="AH12" s="1065">
        <f t="shared" ref="AH12:AH25" si="9">SUM(J12:AG12)</f>
        <v>349.2</v>
      </c>
      <c r="AI12" s="1066"/>
      <c r="AJ12" s="1066">
        <f>SUM(AH12:AI13)</f>
        <v>721.34999999999991</v>
      </c>
      <c r="AK12" s="1089"/>
      <c r="AL12" s="1090"/>
      <c r="AM12" s="1091"/>
      <c r="AN12" s="1091"/>
      <c r="AO12" s="1091"/>
      <c r="AP12" s="1091"/>
      <c r="AQ12" s="1091"/>
      <c r="AR12" s="1091"/>
      <c r="AS12" s="1091"/>
      <c r="AT12" s="1091"/>
      <c r="AU12" s="1091"/>
      <c r="AV12" s="1092"/>
    </row>
    <row r="13" spans="2:50">
      <c r="B13" s="988"/>
      <c r="C13" s="989"/>
      <c r="D13" s="989"/>
      <c r="E13" s="989"/>
      <c r="F13" s="989"/>
      <c r="G13" s="990"/>
      <c r="H13" s="1042" t="s">
        <v>228</v>
      </c>
      <c r="I13" s="1043"/>
      <c r="J13" s="997">
        <f>+J10*J11</f>
        <v>47.25</v>
      </c>
      <c r="K13" s="998"/>
      <c r="L13" s="998" t="s">
        <v>606</v>
      </c>
      <c r="M13" s="998"/>
      <c r="N13" s="998" t="s">
        <v>606</v>
      </c>
      <c r="O13" s="998"/>
      <c r="P13" s="998" t="s">
        <v>606</v>
      </c>
      <c r="Q13" s="999"/>
      <c r="R13" s="1000" t="str">
        <f>IF(R10="-","-",+R10*R11)</f>
        <v>-</v>
      </c>
      <c r="S13" s="1001"/>
      <c r="T13" s="1001" t="s">
        <v>606</v>
      </c>
      <c r="U13" s="1080"/>
      <c r="V13" s="1093">
        <f>IF(V10="-","-",+V10*V11)</f>
        <v>81</v>
      </c>
      <c r="W13" s="1087"/>
      <c r="X13" s="1086">
        <f t="shared" ref="X13" si="10">IF(X10="-","-",+X10*X11)</f>
        <v>102.6</v>
      </c>
      <c r="Y13" s="1087"/>
      <c r="Z13" s="1086">
        <f t="shared" ref="Z13" si="11">IF(Z10="-","-",+Z10*Z11)</f>
        <v>97.2</v>
      </c>
      <c r="AA13" s="1087"/>
      <c r="AB13" s="1086">
        <f t="shared" ref="AB13" si="12">IF(AB10="-","-",+AB10*AB11)</f>
        <v>44.099999999999994</v>
      </c>
      <c r="AC13" s="1088"/>
      <c r="AD13" s="1000" t="s">
        <v>606</v>
      </c>
      <c r="AE13" s="1001"/>
      <c r="AF13" s="1001" t="str">
        <f t="shared" ref="AF13" si="13">IF(AF10="-","-",+AF10*AF11)</f>
        <v>-</v>
      </c>
      <c r="AG13" s="1002"/>
      <c r="AH13" s="1083">
        <f t="shared" si="9"/>
        <v>372.15</v>
      </c>
      <c r="AI13" s="1022"/>
      <c r="AJ13" s="1022"/>
      <c r="AK13" s="1023"/>
      <c r="AL13" s="1069"/>
      <c r="AM13" s="1070"/>
      <c r="AN13" s="1070"/>
      <c r="AO13" s="1070"/>
      <c r="AP13" s="1070"/>
      <c r="AQ13" s="1070"/>
      <c r="AR13" s="1070"/>
      <c r="AS13" s="1070"/>
      <c r="AT13" s="1070"/>
      <c r="AU13" s="1070"/>
      <c r="AV13" s="1071"/>
    </row>
    <row r="14" spans="2:50">
      <c r="B14" s="1051" t="s">
        <v>267</v>
      </c>
      <c r="C14" s="1052"/>
      <c r="D14" s="1052"/>
      <c r="E14" s="1052"/>
      <c r="F14" s="1052"/>
      <c r="G14" s="1053"/>
      <c r="H14" s="1054" t="s">
        <v>245</v>
      </c>
      <c r="I14" s="1055"/>
      <c r="J14" s="1056" t="s">
        <v>604</v>
      </c>
      <c r="K14" s="1057"/>
      <c r="L14" s="1084">
        <f>IF(L9="-",31*24,31*24-L9)</f>
        <v>555</v>
      </c>
      <c r="M14" s="1084"/>
      <c r="N14" s="1059">
        <f>IF(N9="-",31*24,31*24-N9)</f>
        <v>546</v>
      </c>
      <c r="O14" s="1059"/>
      <c r="P14" s="1084">
        <f>IF(P9="-",30*24,30*24-P9)</f>
        <v>603</v>
      </c>
      <c r="Q14" s="1085"/>
      <c r="R14" s="1058" t="s">
        <v>606</v>
      </c>
      <c r="S14" s="1059"/>
      <c r="T14" s="1059" t="s">
        <v>603</v>
      </c>
      <c r="U14" s="1060"/>
      <c r="V14" s="1058" t="s">
        <v>606</v>
      </c>
      <c r="W14" s="1059"/>
      <c r="X14" s="1059" t="s">
        <v>606</v>
      </c>
      <c r="Y14" s="1059"/>
      <c r="Z14" s="1059" t="s">
        <v>699</v>
      </c>
      <c r="AA14" s="1059"/>
      <c r="AB14" s="1059" t="s">
        <v>606</v>
      </c>
      <c r="AC14" s="1094"/>
      <c r="AD14" s="1058" t="s">
        <v>606</v>
      </c>
      <c r="AE14" s="1059"/>
      <c r="AF14" s="1059" t="s">
        <v>606</v>
      </c>
      <c r="AG14" s="1094"/>
      <c r="AH14" s="1065">
        <f t="shared" si="9"/>
        <v>1704</v>
      </c>
      <c r="AI14" s="1066"/>
      <c r="AJ14" s="1066">
        <f>SUM(AH14:AI15)</f>
        <v>7482</v>
      </c>
      <c r="AK14" s="1089"/>
      <c r="AL14" s="1090"/>
      <c r="AM14" s="1091"/>
      <c r="AN14" s="1091"/>
      <c r="AO14" s="1091"/>
      <c r="AP14" s="1091"/>
      <c r="AQ14" s="1091"/>
      <c r="AR14" s="1091"/>
      <c r="AS14" s="1091"/>
      <c r="AT14" s="1091"/>
      <c r="AU14" s="1091"/>
      <c r="AV14" s="1092"/>
    </row>
    <row r="15" spans="2:50" ht="14.25" thickBot="1">
      <c r="B15" s="985"/>
      <c r="C15" s="986"/>
      <c r="D15" s="986"/>
      <c r="E15" s="986"/>
      <c r="F15" s="986"/>
      <c r="G15" s="987"/>
      <c r="H15" s="1116" t="s">
        <v>228</v>
      </c>
      <c r="I15" s="1117"/>
      <c r="J15" s="1118">
        <f>IF(J10="-",30*24,30*24-J10)</f>
        <v>585</v>
      </c>
      <c r="K15" s="1119"/>
      <c r="L15" s="1120" t="s">
        <v>606</v>
      </c>
      <c r="M15" s="995"/>
      <c r="N15" s="1120" t="s">
        <v>606</v>
      </c>
      <c r="O15" s="995"/>
      <c r="P15" s="1120" t="s">
        <v>606</v>
      </c>
      <c r="Q15" s="1121"/>
      <c r="R15" s="1122">
        <f>IF(R10="-",31*24,31*24-R10)</f>
        <v>744</v>
      </c>
      <c r="S15" s="1110"/>
      <c r="T15" s="1110">
        <f>IF(T10="-",30*24,30*24-T10)</f>
        <v>720</v>
      </c>
      <c r="U15" s="1123"/>
      <c r="V15" s="1122">
        <f>IF(V10="-",31*24,31*24-V10)</f>
        <v>564</v>
      </c>
      <c r="W15" s="1110"/>
      <c r="X15" s="1110">
        <f>IF(X10="-",31*24,31*24-X10)</f>
        <v>573</v>
      </c>
      <c r="Y15" s="1110"/>
      <c r="Z15" s="1110">
        <f>IF(Z10="-",28*24,28*24-Z10)</f>
        <v>510</v>
      </c>
      <c r="AA15" s="1110"/>
      <c r="AB15" s="1110">
        <f>IF(AB10="-",31*24,31*24-AB10)</f>
        <v>618</v>
      </c>
      <c r="AC15" s="1111"/>
      <c r="AD15" s="1112">
        <f>IF(AD10="-",30*24,30*24-AD10)</f>
        <v>720</v>
      </c>
      <c r="AE15" s="1110"/>
      <c r="AF15" s="1110">
        <f>IF(AF10="-",31*24,31*24-AF10)</f>
        <v>744</v>
      </c>
      <c r="AG15" s="1111"/>
      <c r="AH15" s="1113">
        <f t="shared" si="9"/>
        <v>5778</v>
      </c>
      <c r="AI15" s="1114"/>
      <c r="AJ15" s="1114"/>
      <c r="AK15" s="1115"/>
      <c r="AL15" s="1095"/>
      <c r="AM15" s="1096"/>
      <c r="AN15" s="1096"/>
      <c r="AO15" s="1096"/>
      <c r="AP15" s="1096"/>
      <c r="AQ15" s="1096"/>
      <c r="AR15" s="1096"/>
      <c r="AS15" s="1096"/>
      <c r="AT15" s="1096"/>
      <c r="AU15" s="1096"/>
      <c r="AV15" s="1097"/>
    </row>
    <row r="16" spans="2:50" ht="14.25" thickTop="1">
      <c r="B16" s="1098" t="s">
        <v>266</v>
      </c>
      <c r="C16" s="1099"/>
      <c r="D16" s="1099"/>
      <c r="E16" s="1099"/>
      <c r="F16" s="1099"/>
      <c r="G16" s="1100"/>
      <c r="H16" s="1101" t="s">
        <v>245</v>
      </c>
      <c r="I16" s="1102"/>
      <c r="J16" s="1103" t="s">
        <v>606</v>
      </c>
      <c r="K16" s="1104"/>
      <c r="L16" s="1105">
        <f>IF(L12="-",0,L12*SUMIF('様式11-5'!$G$22:$G$26,'様式11-6⑤'!$X$1,'様式11-5'!$Q$22:$Q$26))+L14*SUMIF('様式11-5'!$G$22:$G$26,'様式11-6⑤'!$X$1,'様式11-5'!$X$22:$X$26)</f>
        <v>0</v>
      </c>
      <c r="M16" s="1106"/>
      <c r="N16" s="1105">
        <f>IF(N12="-",0,N12*SUMIF('様式11-5'!$G$22:$G$26,'様式11-6⑤'!$X$1,'様式11-5'!$Q$22:$Q$26))+N14*SUMIF('様式11-5'!$G$22:$G$26,'様式11-6⑤'!$X$1,'様式11-5'!$X$22:$X$26)</f>
        <v>0</v>
      </c>
      <c r="O16" s="1106"/>
      <c r="P16" s="1105">
        <f>IF(P12="-",0,P12*SUMIF('様式11-5'!$G$22:$G$26,'様式11-6⑤'!$X$1,'様式11-5'!$Q$22:$Q$26))+P14*SUMIF('様式11-5'!$G$22:$G$26,'様式11-6⑤'!$X$1,'様式11-5'!$X$22:$X$26)</f>
        <v>0</v>
      </c>
      <c r="Q16" s="1105"/>
      <c r="R16" s="1107" t="s">
        <v>606</v>
      </c>
      <c r="S16" s="1108"/>
      <c r="T16" s="1108" t="s">
        <v>699</v>
      </c>
      <c r="U16" s="1109"/>
      <c r="V16" s="1107" t="s">
        <v>606</v>
      </c>
      <c r="W16" s="1108"/>
      <c r="X16" s="1108" t="s">
        <v>606</v>
      </c>
      <c r="Y16" s="1108"/>
      <c r="Z16" s="1108" t="s">
        <v>606</v>
      </c>
      <c r="AA16" s="1108"/>
      <c r="AB16" s="1108" t="s">
        <v>606</v>
      </c>
      <c r="AC16" s="1144"/>
      <c r="AD16" s="1145" t="s">
        <v>606</v>
      </c>
      <c r="AE16" s="1108"/>
      <c r="AF16" s="1108" t="s">
        <v>606</v>
      </c>
      <c r="AG16" s="1144"/>
      <c r="AH16" s="1146">
        <f t="shared" si="9"/>
        <v>0</v>
      </c>
      <c r="AI16" s="1132"/>
      <c r="AJ16" s="1132">
        <f>SUM(AH16:AI17)</f>
        <v>0</v>
      </c>
      <c r="AK16" s="1133"/>
      <c r="AL16" s="1134"/>
      <c r="AM16" s="1135"/>
      <c r="AN16" s="1135"/>
      <c r="AO16" s="1135"/>
      <c r="AP16" s="1135"/>
      <c r="AQ16" s="1135"/>
      <c r="AR16" s="1135"/>
      <c r="AS16" s="1135"/>
      <c r="AT16" s="1135"/>
      <c r="AU16" s="1135"/>
      <c r="AV16" s="1136"/>
    </row>
    <row r="17" spans="2:50">
      <c r="B17" s="988"/>
      <c r="C17" s="989"/>
      <c r="D17" s="989"/>
      <c r="E17" s="989"/>
      <c r="F17" s="989"/>
      <c r="G17" s="990"/>
      <c r="H17" s="1042" t="s">
        <v>228</v>
      </c>
      <c r="I17" s="1043"/>
      <c r="J17" s="1137">
        <f>IF(J13="-",0,J13*SUMIF('様式11-5'!$G$22:$G$26,'様式11-6⑤'!$X$1,'様式11-5'!$Q$22:$Q$26))+J15*SUMIF('様式11-5'!$G$22:$G$26,'様式11-6⑤'!$X$1,'様式11-5'!$X$22:$X$26)</f>
        <v>0</v>
      </c>
      <c r="K17" s="1138"/>
      <c r="L17" s="998" t="s">
        <v>606</v>
      </c>
      <c r="M17" s="1086"/>
      <c r="N17" s="998" t="s">
        <v>606</v>
      </c>
      <c r="O17" s="1086"/>
      <c r="P17" s="998" t="s">
        <v>606</v>
      </c>
      <c r="Q17" s="999"/>
      <c r="R17" s="1139">
        <f>IF(R13="-",0,R13*SUMIF('様式11-5'!$G$22:$G$26,'様式11-6⑤'!$X$1,'様式11-5'!$Q$22:$Q$26))+R15*SUMIF('様式11-5'!$G$22:$G$26,'様式11-6⑤'!$X$1,'様式11-5'!$X$22:$X$26)</f>
        <v>0</v>
      </c>
      <c r="S17" s="1140"/>
      <c r="T17" s="1131">
        <f>IF(T13="-",0,T13*SUMIF('様式11-5'!$G$22:$G$26,'様式11-6⑤'!$X$1,'様式11-5'!$R$22:$R$26))+T15*SUMIF('様式11-5'!$G$22:$G$26,'様式11-6⑤'!$X$1,'様式11-5'!$X$22:$X$26)</f>
        <v>0</v>
      </c>
      <c r="U17" s="1141"/>
      <c r="V17" s="1142">
        <f>IF(V13="-",0,V13*SUMIF('様式11-5'!$G$22:$G$26,'様式11-6⑤'!$X$1,'様式11-5'!$R$22:$R$26))+V15*SUMIF('様式11-5'!$G$22:$G$26,'様式11-6⑤'!$X$1,'様式11-5'!$X$22:$X$26)</f>
        <v>0</v>
      </c>
      <c r="W17" s="1143"/>
      <c r="X17" s="1127">
        <f>IF(X13="-",0,X13*SUMIF('様式11-5'!$G$22:$G$26,'様式11-6⑤'!$X$1,'様式11-5'!$R$22:$R$26))+X15*SUMIF('様式11-5'!$G$22:$G$26,'様式11-6⑤'!$X$1,'様式11-5'!$X$22:$X$26)</f>
        <v>0</v>
      </c>
      <c r="Y17" s="1128"/>
      <c r="Z17" s="1127">
        <f>IF(Z13="-",0,Z13*SUMIF('様式11-5'!$G$22:$G$26,'様式11-6⑤'!$X$1,'様式11-5'!$R$22:$R$26))+Z15*SUMIF('様式11-5'!$G$22:$G$26,'様式11-6⑤'!$X$1,'様式11-5'!$X$22:$X$26)</f>
        <v>0</v>
      </c>
      <c r="AA17" s="1128"/>
      <c r="AB17" s="1127">
        <f>IF(AB13="-",0,AB13*SUMIF('様式11-5'!$G$22:$G$26,'様式11-6⑤'!$X$1,'様式11-5'!$R$22:$R$26))+AB15*SUMIF('様式11-5'!$G$22:$G$26,'様式11-6⑤'!$X$1,'様式11-5'!$X$22:$X$26)</f>
        <v>0</v>
      </c>
      <c r="AC17" s="1129"/>
      <c r="AD17" s="1130">
        <f>IF(AD13="-",0,AD13*SUMIF('様式11-5'!$G$22:$G$26,'様式11-6⑤'!$X$1,'様式11-5'!$R$22:$R$26))+AD15*SUMIF('様式11-5'!$G$22:$G$26,'様式11-6⑤'!$X$1,'様式11-5'!$X$22:$X$26)</f>
        <v>0</v>
      </c>
      <c r="AE17" s="1131"/>
      <c r="AF17" s="1130">
        <f>IF(AF13="-",0,AF13*SUMIF('様式11-5'!$G$22:$G$26,'様式11-6⑤'!$X$1,'様式11-5'!$Q$22:$Q$26))+AF15*SUMIF('様式11-5'!$G$22:$G$26,'様式11-6⑤'!$X$1,'様式11-5'!$X$22:$X$26)</f>
        <v>0</v>
      </c>
      <c r="AG17" s="1131"/>
      <c r="AH17" s="1083">
        <f t="shared" si="9"/>
        <v>0</v>
      </c>
      <c r="AI17" s="1022"/>
      <c r="AJ17" s="1022"/>
      <c r="AK17" s="1023"/>
      <c r="AL17" s="1069"/>
      <c r="AM17" s="1070"/>
      <c r="AN17" s="1070"/>
      <c r="AO17" s="1070"/>
      <c r="AP17" s="1070"/>
      <c r="AQ17" s="1070"/>
      <c r="AR17" s="1070"/>
      <c r="AS17" s="1070"/>
      <c r="AT17" s="1070"/>
      <c r="AU17" s="1070"/>
      <c r="AV17" s="1071"/>
    </row>
    <row r="18" spans="2:50">
      <c r="B18" s="1051" t="s">
        <v>265</v>
      </c>
      <c r="C18" s="1052"/>
      <c r="D18" s="1052"/>
      <c r="E18" s="1052"/>
      <c r="F18" s="1052"/>
      <c r="G18" s="1053"/>
      <c r="H18" s="1054" t="s">
        <v>245</v>
      </c>
      <c r="I18" s="1055"/>
      <c r="J18" s="1056" t="s">
        <v>606</v>
      </c>
      <c r="K18" s="1057"/>
      <c r="L18" s="1124">
        <f>IF(L9="-",0,L9*SUMIF('様式11-5'!$G$65:$G$69,'様式11-6⑤'!$X$1,'様式11-5'!$R$65:$R$69))+L14*SUMIF('様式11-5'!$G$65:$G$69,'様式11-6⑤'!$X$1,'様式11-5'!$X$65:$X$69)</f>
        <v>0</v>
      </c>
      <c r="M18" s="1124"/>
      <c r="N18" s="1124">
        <f>IF(N9="-",0,N9*SUMIF('様式11-5'!$G$65:$G$69,'様式11-6⑤'!$X$1,'様式11-5'!$R$65:$R$69))+N14*SUMIF('様式11-5'!$G$65:$G$69,'様式11-6⑤'!$X$1,'様式11-5'!$X$65:$X$69)</f>
        <v>0</v>
      </c>
      <c r="O18" s="1124"/>
      <c r="P18" s="1084">
        <f>IF(P9="-",0,P9*SUMIF('様式11-5'!$G$65:$G$69,'様式11-6⑤'!$X$1,'様式11-5'!$R$65:$R$69))+P14*SUMIF('様式11-5'!$G$65:$G$69,'様式11-6⑤'!$X$1,'様式11-5'!$X$65:$X$69)</f>
        <v>0</v>
      </c>
      <c r="Q18" s="1084"/>
      <c r="R18" s="1125" t="s">
        <v>606</v>
      </c>
      <c r="S18" s="1124"/>
      <c r="T18" s="1124" t="s">
        <v>606</v>
      </c>
      <c r="U18" s="1126"/>
      <c r="V18" s="1125" t="s">
        <v>606</v>
      </c>
      <c r="W18" s="1124"/>
      <c r="X18" s="1124" t="s">
        <v>606</v>
      </c>
      <c r="Y18" s="1124"/>
      <c r="Z18" s="1124" t="s">
        <v>606</v>
      </c>
      <c r="AA18" s="1124"/>
      <c r="AB18" s="1124" t="s">
        <v>606</v>
      </c>
      <c r="AC18" s="1150"/>
      <c r="AD18" s="1151" t="s">
        <v>604</v>
      </c>
      <c r="AE18" s="1124"/>
      <c r="AF18" s="1124" t="s">
        <v>606</v>
      </c>
      <c r="AG18" s="1150"/>
      <c r="AH18" s="1065">
        <f t="shared" si="9"/>
        <v>0</v>
      </c>
      <c r="AI18" s="1066"/>
      <c r="AJ18" s="1066">
        <f>SUM(AH18:AI19)</f>
        <v>0</v>
      </c>
      <c r="AK18" s="1089"/>
      <c r="AL18" s="1134"/>
      <c r="AM18" s="1135"/>
      <c r="AN18" s="1135"/>
      <c r="AO18" s="1135"/>
      <c r="AP18" s="1135"/>
      <c r="AQ18" s="1135"/>
      <c r="AR18" s="1135"/>
      <c r="AS18" s="1135"/>
      <c r="AT18" s="1135"/>
      <c r="AU18" s="1135"/>
      <c r="AV18" s="1136"/>
    </row>
    <row r="19" spans="2:50">
      <c r="B19" s="988"/>
      <c r="C19" s="989"/>
      <c r="D19" s="989"/>
      <c r="E19" s="989"/>
      <c r="F19" s="989"/>
      <c r="G19" s="990"/>
      <c r="H19" s="1042" t="s">
        <v>228</v>
      </c>
      <c r="I19" s="1043"/>
      <c r="J19" s="1142">
        <f>IF(J10="-",0,J10*SUMIF('様式11-5'!$G$65:$G$69,'様式11-6⑤'!$X$1,'様式11-5'!$R$65:$R$69))+J15*SUMIF('様式11-5'!$G$65:$G$69,'様式11-6⑤'!$X$1,'様式11-5'!$X$65:$X$69)</f>
        <v>0</v>
      </c>
      <c r="K19" s="1143"/>
      <c r="L19" s="998" t="s">
        <v>606</v>
      </c>
      <c r="M19" s="1086"/>
      <c r="N19" s="998" t="s">
        <v>606</v>
      </c>
      <c r="O19" s="1086"/>
      <c r="P19" s="998" t="s">
        <v>606</v>
      </c>
      <c r="Q19" s="999"/>
      <c r="R19" s="1139">
        <f>IF(R10="-",0,R10*SUMIF('様式11-5'!$G$65:$G$69,'様式11-6⑤'!$X$1,'様式11-5'!$R$65:$R$69))+R15*SUMIF('様式11-5'!$G$65:$G$69,'様式11-6⑤'!$X$1,'様式11-5'!$X$65:$X$69)</f>
        <v>0</v>
      </c>
      <c r="S19" s="1131"/>
      <c r="T19" s="1140">
        <f>IF(T10="-",0,T10*SUMIF('様式11-5'!$G$65:$G$69,'様式11-6⑤'!$X$1,'様式11-5'!$R$65:$R$69))+T15*SUMIF('様式11-5'!$G$65:$G$69,'様式11-6⑤'!$X$1,'様式11-5'!$X$65:$X$69)</f>
        <v>0</v>
      </c>
      <c r="U19" s="1148"/>
      <c r="V19" s="1149">
        <f>IF(V10="-",0,V10*SUMIF('様式11-5'!$G$65:$G$69,'様式11-6⑤'!$X$1,'様式11-5'!$R$65:$R$69))+V15*SUMIF('様式11-5'!$G$65:$G$69,'様式11-6⑤'!$X$1,'様式11-5'!$X$65:$X$69)</f>
        <v>0</v>
      </c>
      <c r="W19" s="1128"/>
      <c r="X19" s="1127">
        <f>IF(X10="-",0,X10*SUMIF('様式11-5'!$G$65:$G$69,'様式11-6⑤'!$X$1,'様式11-5'!$R$65:$R$69))+X15*SUMIF('様式11-5'!$G$65:$G$69,'様式11-6⑤'!$X$1,'様式11-5'!$X$65:$X$69)</f>
        <v>0</v>
      </c>
      <c r="Y19" s="1128"/>
      <c r="Z19" s="1127">
        <f>IF(Z10="-",0,Z10*SUMIF('様式11-5'!$G$65:$G$69,'様式11-6⑤'!$X$1,'様式11-5'!$R$65:$R$69))+Z15*SUMIF('様式11-5'!$G$65:$G$69,'様式11-6⑤'!$X$1,'様式11-5'!$X$65:$X$69)</f>
        <v>0</v>
      </c>
      <c r="AA19" s="1128"/>
      <c r="AB19" s="1127">
        <f>IF(AB10="-",0,AB10*SUMIF('様式11-5'!$G$65:$G$69,'様式11-6⑤'!$X$1,'様式11-5'!$R$65:$R$69))+AB15*SUMIF('様式11-5'!$G$65:$G$69,'様式11-6⑤'!$X$1,'様式11-5'!$X$65:$X$69)</f>
        <v>0</v>
      </c>
      <c r="AC19" s="1129"/>
      <c r="AD19" s="1130">
        <f>IF(AD10="-",0,AD10*SUMIF('様式11-5'!$G$65:$G$69,'様式11-6⑤'!$X$1,'様式11-5'!$R$65:$R$69))+AD15*SUMIF('様式11-5'!$G$65:$G$69,'様式11-6⑤'!$X$1,'様式11-5'!$X$65:$X$69)</f>
        <v>0</v>
      </c>
      <c r="AE19" s="1131"/>
      <c r="AF19" s="1130">
        <f>IF(AF10="-",0,AF10*SUMIF('様式11-5'!$G$65:$G$69,'様式11-6⑤'!$X$1,'様式11-5'!$R$65:$R$69))+AF15*SUMIF('様式11-5'!$G$65:$G$69,'様式11-6⑤'!$X$1,'様式11-5'!$X$65:$X$69)</f>
        <v>0</v>
      </c>
      <c r="AG19" s="1131"/>
      <c r="AH19" s="1083">
        <f t="shared" si="9"/>
        <v>0</v>
      </c>
      <c r="AI19" s="1022"/>
      <c r="AJ19" s="1022"/>
      <c r="AK19" s="1023"/>
      <c r="AL19" s="1069"/>
      <c r="AM19" s="1070"/>
      <c r="AN19" s="1070"/>
      <c r="AO19" s="1070"/>
      <c r="AP19" s="1070"/>
      <c r="AQ19" s="1070"/>
      <c r="AR19" s="1070"/>
      <c r="AS19" s="1070"/>
      <c r="AT19" s="1070"/>
      <c r="AU19" s="1070"/>
      <c r="AV19" s="1071"/>
    </row>
    <row r="20" spans="2:50">
      <c r="B20" s="1051" t="s">
        <v>264</v>
      </c>
      <c r="C20" s="1052"/>
      <c r="D20" s="1052"/>
      <c r="E20" s="1052"/>
      <c r="F20" s="1052"/>
      <c r="G20" s="1053"/>
      <c r="H20" s="1054" t="s">
        <v>245</v>
      </c>
      <c r="I20" s="1055"/>
      <c r="J20" s="1056" t="s">
        <v>606</v>
      </c>
      <c r="K20" s="1057"/>
      <c r="L20" s="1084">
        <f>8*SUMIF('様式11-5'!$G$22:$G$26,'様式11-6⑤'!$X$1,'様式11-5'!$U$22:$U$26)</f>
        <v>0</v>
      </c>
      <c r="M20" s="1147"/>
      <c r="N20" s="1084">
        <f>8*SUMIF('様式11-5'!$G$22:$G$26,'様式11-6⑤'!$X$1,'様式11-5'!$U$22:$U$26)</f>
        <v>0</v>
      </c>
      <c r="O20" s="1084"/>
      <c r="P20" s="1084">
        <f>8*SUMIF('様式11-5'!$G$22:$G$26,'様式11-6⑤'!$X$1,'様式11-5'!$U$22:$U$26)</f>
        <v>0</v>
      </c>
      <c r="Q20" s="1084"/>
      <c r="R20" s="1125" t="s">
        <v>606</v>
      </c>
      <c r="S20" s="1124"/>
      <c r="T20" s="1124" t="s">
        <v>606</v>
      </c>
      <c r="U20" s="1126"/>
      <c r="V20" s="1125" t="s">
        <v>604</v>
      </c>
      <c r="W20" s="1124"/>
      <c r="X20" s="1124" t="s">
        <v>606</v>
      </c>
      <c r="Y20" s="1124"/>
      <c r="Z20" s="1124" t="s">
        <v>603</v>
      </c>
      <c r="AA20" s="1124"/>
      <c r="AB20" s="1124" t="s">
        <v>606</v>
      </c>
      <c r="AC20" s="1150"/>
      <c r="AD20" s="1151" t="s">
        <v>606</v>
      </c>
      <c r="AE20" s="1124"/>
      <c r="AF20" s="1124" t="s">
        <v>606</v>
      </c>
      <c r="AG20" s="1150"/>
      <c r="AH20" s="1065">
        <f t="shared" si="9"/>
        <v>0</v>
      </c>
      <c r="AI20" s="1066"/>
      <c r="AJ20" s="1066">
        <f>SUM(AH20:AI21)</f>
        <v>0</v>
      </c>
      <c r="AK20" s="1089"/>
      <c r="AL20" s="1134"/>
      <c r="AM20" s="1135"/>
      <c r="AN20" s="1135"/>
      <c r="AO20" s="1135"/>
      <c r="AP20" s="1135"/>
      <c r="AQ20" s="1135"/>
      <c r="AR20" s="1135"/>
      <c r="AS20" s="1135"/>
      <c r="AT20" s="1135"/>
      <c r="AU20" s="1135"/>
      <c r="AV20" s="1136"/>
    </row>
    <row r="21" spans="2:50">
      <c r="B21" s="988"/>
      <c r="C21" s="989"/>
      <c r="D21" s="989"/>
      <c r="E21" s="989"/>
      <c r="F21" s="989"/>
      <c r="G21" s="990"/>
      <c r="H21" s="1042" t="s">
        <v>228</v>
      </c>
      <c r="I21" s="1043"/>
      <c r="J21" s="1142">
        <f>6*SUMIF('様式11-5'!$G$22:$G$26,'様式11-6⑤'!$X$1,'様式11-5'!$U$22:$U$26)</f>
        <v>0</v>
      </c>
      <c r="K21" s="1143"/>
      <c r="L21" s="998" t="s">
        <v>606</v>
      </c>
      <c r="M21" s="1086"/>
      <c r="N21" s="998" t="s">
        <v>606</v>
      </c>
      <c r="O21" s="998"/>
      <c r="P21" s="998" t="s">
        <v>606</v>
      </c>
      <c r="Q21" s="999"/>
      <c r="R21" s="1156" t="s">
        <v>606</v>
      </c>
      <c r="S21" s="1154"/>
      <c r="T21" s="1154" t="s">
        <v>606</v>
      </c>
      <c r="U21" s="1152"/>
      <c r="V21" s="1156">
        <f>15*SUMIF('様式11-5'!$G$22:$G$26,'様式11-6⑤'!$X$1,'様式11-5'!$U$22:$U$26)</f>
        <v>0</v>
      </c>
      <c r="W21" s="1154"/>
      <c r="X21" s="1152">
        <f>15*SUMIF('様式11-5'!$G$22:$G$26,'様式11-6⑤'!$X$1,'様式11-5'!$U$22:$U$26)</f>
        <v>0</v>
      </c>
      <c r="Y21" s="1153"/>
      <c r="Z21" s="1154">
        <f>20*SUMIF('様式11-5'!$G$22:$G$26,'様式11-6⑤'!$X$1,'様式11-5'!$U$22:$U$26)</f>
        <v>0</v>
      </c>
      <c r="AA21" s="1154"/>
      <c r="AB21" s="1154">
        <f>15*SUMIF('様式11-5'!$G$22:$G$26,'様式11-6⑤'!$X$1,'様式11-5'!$U$22:$U$26)</f>
        <v>0</v>
      </c>
      <c r="AC21" s="1155"/>
      <c r="AD21" s="1153" t="s">
        <v>606</v>
      </c>
      <c r="AE21" s="1154"/>
      <c r="AF21" s="1154" t="s">
        <v>606</v>
      </c>
      <c r="AG21" s="1155"/>
      <c r="AH21" s="1083">
        <f t="shared" si="9"/>
        <v>0</v>
      </c>
      <c r="AI21" s="1022"/>
      <c r="AJ21" s="1022"/>
      <c r="AK21" s="1023"/>
      <c r="AL21" s="1069"/>
      <c r="AM21" s="1070"/>
      <c r="AN21" s="1070"/>
      <c r="AO21" s="1070"/>
      <c r="AP21" s="1070"/>
      <c r="AQ21" s="1070"/>
      <c r="AR21" s="1070"/>
      <c r="AS21" s="1070"/>
      <c r="AT21" s="1070"/>
      <c r="AU21" s="1070"/>
      <c r="AV21" s="1071"/>
    </row>
    <row r="22" spans="2:50">
      <c r="B22" s="1051" t="s">
        <v>263</v>
      </c>
      <c r="C22" s="1052"/>
      <c r="D22" s="1052"/>
      <c r="E22" s="1052"/>
      <c r="F22" s="1052"/>
      <c r="G22" s="1053"/>
      <c r="H22" s="1054" t="s">
        <v>245</v>
      </c>
      <c r="I22" s="1055"/>
      <c r="J22" s="1056" t="s">
        <v>604</v>
      </c>
      <c r="K22" s="1057"/>
      <c r="L22" s="1084">
        <f>IF(L9="-",0,L9*SUMIF('様式11-5'!$G$78:$G$82,'様式11-6⑤'!$X$1,'様式11-5'!$Q$78:$Q$82))+L14*SUMIF('様式11-5'!$G$78:$G$82,'様式11-6⑤'!$X$1,'様式11-5'!$X$78:$X$82)</f>
        <v>0</v>
      </c>
      <c r="M22" s="1147"/>
      <c r="N22" s="1084">
        <f>IF(N9="-",0,N9*SUMIF('様式11-5'!$G$78:$G$82,'様式11-6⑤'!$X$1,'様式11-5'!$Q$78:$Q$82))+N14*SUMIF('様式11-5'!$G$78:$G$82,'様式11-6⑤'!$X$1,'様式11-5'!$X$78:$X$82)</f>
        <v>0</v>
      </c>
      <c r="O22" s="1147"/>
      <c r="P22" s="1084">
        <f>IF(P9="-",0,P9*SUMIF('様式11-5'!$G$78:$G$82,'様式11-6⑤'!$X$1,'様式11-5'!$Q$78:$Q$82))+P14*SUMIF('様式11-5'!$G$78:$G$82,'様式11-6⑤'!$X$1,'様式11-5'!$X$78:$X$82)</f>
        <v>0</v>
      </c>
      <c r="Q22" s="1084"/>
      <c r="R22" s="1125" t="s">
        <v>606</v>
      </c>
      <c r="S22" s="1124"/>
      <c r="T22" s="1124" t="s">
        <v>606</v>
      </c>
      <c r="U22" s="1126"/>
      <c r="V22" s="1125" t="s">
        <v>606</v>
      </c>
      <c r="W22" s="1124"/>
      <c r="X22" s="1124" t="s">
        <v>606</v>
      </c>
      <c r="Y22" s="1124"/>
      <c r="Z22" s="1124" t="s">
        <v>606</v>
      </c>
      <c r="AA22" s="1124"/>
      <c r="AB22" s="1124" t="s">
        <v>606</v>
      </c>
      <c r="AC22" s="1150"/>
      <c r="AD22" s="1151" t="s">
        <v>606</v>
      </c>
      <c r="AE22" s="1124"/>
      <c r="AF22" s="1124" t="s">
        <v>606</v>
      </c>
      <c r="AG22" s="1150"/>
      <c r="AH22" s="1065">
        <f t="shared" si="9"/>
        <v>0</v>
      </c>
      <c r="AI22" s="1066"/>
      <c r="AJ22" s="1066">
        <f>SUM(AH22:AI23)</f>
        <v>0</v>
      </c>
      <c r="AK22" s="1089"/>
      <c r="AL22" s="1134"/>
      <c r="AM22" s="1135"/>
      <c r="AN22" s="1135"/>
      <c r="AO22" s="1135"/>
      <c r="AP22" s="1135"/>
      <c r="AQ22" s="1135"/>
      <c r="AR22" s="1135"/>
      <c r="AS22" s="1135"/>
      <c r="AT22" s="1135"/>
      <c r="AU22" s="1135"/>
      <c r="AV22" s="1136"/>
    </row>
    <row r="23" spans="2:50" ht="14.25" thickBot="1">
      <c r="B23" s="985"/>
      <c r="C23" s="986"/>
      <c r="D23" s="986"/>
      <c r="E23" s="986"/>
      <c r="F23" s="986"/>
      <c r="G23" s="987"/>
      <c r="H23" s="1116" t="s">
        <v>228</v>
      </c>
      <c r="I23" s="1117"/>
      <c r="J23" s="1118">
        <f>IF(J10="-",0,J10*SUMIF('様式11-5'!$G$78:$G$82,'様式11-6⑤'!$X$1,'様式11-5'!$Q$78:$Q$82))+J15*SUMIF('様式11-5'!$G$78:$G$82,'様式11-6⑤'!$X$1,'様式11-5'!$X$78:$X$82)</f>
        <v>0</v>
      </c>
      <c r="K23" s="1119"/>
      <c r="L23" s="1120" t="s">
        <v>606</v>
      </c>
      <c r="M23" s="995"/>
      <c r="N23" s="1120" t="s">
        <v>606</v>
      </c>
      <c r="O23" s="995"/>
      <c r="P23" s="1120" t="s">
        <v>606</v>
      </c>
      <c r="Q23" s="1121"/>
      <c r="R23" s="1139">
        <f>IF(R10="-",0,R10*SUMIF('様式11-5'!$G$78:$G$82,'様式11-6⑤'!$X$1,'様式11-5'!$Q$78:$Q$82))+R15*SUMIF('様式11-5'!$G$78:$G$82,'様式11-6⑤'!$X$1,'様式11-5'!$X$78:$X$82)</f>
        <v>0</v>
      </c>
      <c r="S23" s="1131"/>
      <c r="T23" s="1180">
        <f>IF(T10="-",0,T10*SUMIF('様式11-5'!$G$78:$G$82,'様式11-6⑤'!$X$1,'様式11-5'!$R$78:$R$82))+T15*SUMIF('様式11-5'!$G$78:$G$82,'様式11-6⑤'!$X$1,'様式11-5'!$X$78:$X$82)</f>
        <v>0</v>
      </c>
      <c r="U23" s="1181"/>
      <c r="V23" s="1182">
        <f>IF(V10="-",0,V10*SUMIF('様式11-5'!$G$78:$G$82,'様式11-6⑤'!$X$1,'様式11-5'!$R$78:$R$82))+V15*SUMIF('様式11-5'!$G$78:$G$82,'様式11-6⑤'!$X$1,'様式11-5'!$X$78:$X$82)</f>
        <v>0</v>
      </c>
      <c r="W23" s="1183"/>
      <c r="X23" s="1175">
        <f>IF(X10="-",0,X10*SUMIF('様式11-5'!$G$78:$G$82,'様式11-6⑤'!$X$1,'様式11-5'!$R$78:$R$82))+X15*SUMIF('様式11-5'!$G$78:$G$82,'様式11-6⑤'!$X$1,'様式11-5'!$X$78:$X$82)</f>
        <v>0</v>
      </c>
      <c r="Y23" s="1176"/>
      <c r="Z23" s="1175">
        <f>IF(Z10="-",0,Z10*SUMIF('様式11-5'!$G$78:$G$82,'様式11-6⑤'!$X$1,'様式11-5'!$R$78:$R$82))+Z15*SUMIF('様式11-5'!$G$78:$G$82,'様式11-6⑤'!$X$1,'様式11-5'!$X$78:$X$82)</f>
        <v>0</v>
      </c>
      <c r="AA23" s="1176"/>
      <c r="AB23" s="1175">
        <f>IF(AB10="-",0,AB10*SUMIF('様式11-5'!$G$78:$G$82,'様式11-6⑤'!$X$1,'様式11-5'!$R$78:$R$82))+AB15*SUMIF('様式11-5'!$G$78:$G$82,'様式11-6⑤'!$X$1,'様式11-5'!$X$78:$X$82)</f>
        <v>0</v>
      </c>
      <c r="AC23" s="1177"/>
      <c r="AD23" s="1178">
        <f>IF(AD10="-",0,AD10*SUMIF('様式11-5'!$G$78:$G$82,'様式11-6⑤'!$X$1,'様式11-5'!$R$78:$R$82))+AD15*SUMIF('様式11-5'!$G$78:$G$82,'様式11-6⑤'!$X$1,'様式11-5'!$X$78:$X$82)</f>
        <v>0</v>
      </c>
      <c r="AE23" s="1179"/>
      <c r="AF23" s="1178">
        <f>IF(AF10="-",0,AF10*SUMIF('様式11-5'!$G$78:$G$82,'様式11-6⑤'!$X$1,'様式11-5'!$Q$78:$Q$82))+AF15*SUMIF('様式11-5'!$G$78:$G$82,'様式11-6⑤'!$X$1,'様式11-5'!$X$78:$X$82)</f>
        <v>0</v>
      </c>
      <c r="AG23" s="1179"/>
      <c r="AH23" s="1113">
        <f t="shared" si="9"/>
        <v>0</v>
      </c>
      <c r="AI23" s="1114"/>
      <c r="AJ23" s="1114"/>
      <c r="AK23" s="1115"/>
      <c r="AL23" s="1157"/>
      <c r="AM23" s="1158"/>
      <c r="AN23" s="1158"/>
      <c r="AO23" s="1158"/>
      <c r="AP23" s="1158"/>
      <c r="AQ23" s="1158"/>
      <c r="AR23" s="1158"/>
      <c r="AS23" s="1158"/>
      <c r="AT23" s="1158"/>
      <c r="AU23" s="1158"/>
      <c r="AV23" s="1159"/>
    </row>
    <row r="24" spans="2:50">
      <c r="B24" s="1160" t="s">
        <v>262</v>
      </c>
      <c r="C24" s="1161"/>
      <c r="D24" s="1161"/>
      <c r="E24" s="1161"/>
      <c r="F24" s="1161"/>
      <c r="G24" s="1161"/>
      <c r="H24" s="1164" t="s">
        <v>228</v>
      </c>
      <c r="I24" s="1165"/>
      <c r="J24" s="1166">
        <f>IF(J13="-",0,J13*SUMIF('様式11-5'!$G$22:$G$26,'様式11-6⑤'!$X$1,'様式11-5'!$AB$22:$AB$26))</f>
        <v>0</v>
      </c>
      <c r="K24" s="1167"/>
      <c r="L24" s="1168">
        <f>IF(L12="-",0,L12*SUMIF('様式11-5'!$G$22:$G$26,'様式11-6⑤'!$X$1,'様式11-5'!$AB$22:$AB$26))</f>
        <v>0</v>
      </c>
      <c r="M24" s="1169"/>
      <c r="N24" s="1170">
        <f>IF(N12="-",0,N12*SUMIF('様式11-5'!$G$22:$G$26,'様式11-6⑤'!$X$1,'様式11-5'!$AB$22:$AB$26))</f>
        <v>0</v>
      </c>
      <c r="O24" s="1170"/>
      <c r="P24" s="1168">
        <f>IF(P12="-",0,P12*SUMIF('様式11-5'!$G$22:$G$26,'様式11-6⑤'!$X$1,'様式11-5'!$AB$22:$AB$26))</f>
        <v>0</v>
      </c>
      <c r="Q24" s="1171"/>
      <c r="R24" s="1172">
        <f>IF(R13="-",0,R13*SUMIF('様式11-5'!$G$22:$G$26,'様式11-6⑤'!$X$1,'様式11-5'!$AB$22:$AB$26))</f>
        <v>0</v>
      </c>
      <c r="S24" s="1173"/>
      <c r="T24" s="1173">
        <f>IF(T12="-",0,T12*SUMIF('様式11-5'!$G$22:$G$26,'様式11-6⑤'!$X$1,'様式11-5'!$AB$22:$AB$26))</f>
        <v>0</v>
      </c>
      <c r="U24" s="1174"/>
      <c r="V24" s="1172" t="s">
        <v>606</v>
      </c>
      <c r="W24" s="1173"/>
      <c r="X24" s="1173" t="s">
        <v>606</v>
      </c>
      <c r="Y24" s="1173"/>
      <c r="Z24" s="1173" t="s">
        <v>606</v>
      </c>
      <c r="AA24" s="1173"/>
      <c r="AB24" s="1173" t="s">
        <v>606</v>
      </c>
      <c r="AC24" s="1202"/>
      <c r="AD24" s="1203">
        <f>IF(AD13="-",0,AD13*SUMIF('様式11-5'!$G$22:$G$26,'様式11-6⑤'!$X$1,'様式11-5'!$AC$22:$AC$26))</f>
        <v>0</v>
      </c>
      <c r="AE24" s="1173"/>
      <c r="AF24" s="1173">
        <f>IF(AF13="-",0,AF13*SUMIF('様式11-5'!$G$22:$G$26,'様式11-6⑤'!$X$1,'様式11-5'!$AB$22:$AB$26))</f>
        <v>0</v>
      </c>
      <c r="AG24" s="1202"/>
      <c r="AH24" s="1204">
        <f t="shared" si="9"/>
        <v>0</v>
      </c>
      <c r="AI24" s="1205"/>
      <c r="AJ24" s="1205"/>
      <c r="AK24" s="1205"/>
      <c r="AL24" s="1024"/>
      <c r="AM24" s="1025"/>
      <c r="AN24" s="1025"/>
      <c r="AO24" s="1025"/>
      <c r="AP24" s="1025"/>
      <c r="AQ24" s="1025"/>
      <c r="AR24" s="1025"/>
      <c r="AS24" s="1025"/>
      <c r="AT24" s="1025"/>
      <c r="AU24" s="1025"/>
      <c r="AV24" s="1026"/>
    </row>
    <row r="25" spans="2:50" ht="14.25" thickBot="1">
      <c r="B25" s="1162"/>
      <c r="C25" s="1163"/>
      <c r="D25" s="1163"/>
      <c r="E25" s="1163"/>
      <c r="F25" s="1163"/>
      <c r="G25" s="1163"/>
      <c r="H25" s="1193" t="s">
        <v>227</v>
      </c>
      <c r="I25" s="1194"/>
      <c r="J25" s="1195" t="s">
        <v>606</v>
      </c>
      <c r="K25" s="1196"/>
      <c r="L25" s="1196" t="s">
        <v>606</v>
      </c>
      <c r="M25" s="1196"/>
      <c r="N25" s="1196" t="s">
        <v>606</v>
      </c>
      <c r="O25" s="1196"/>
      <c r="P25" s="1196" t="s">
        <v>690</v>
      </c>
      <c r="Q25" s="1197"/>
      <c r="R25" s="1198" t="s">
        <v>604</v>
      </c>
      <c r="S25" s="1186"/>
      <c r="T25" s="1186" t="s">
        <v>690</v>
      </c>
      <c r="U25" s="1199"/>
      <c r="V25" s="1200">
        <f>IF(V13="-",0,V13*SUMIF('様式11-5'!$G$22:$G$26,'様式11-6⑤'!$X$1,'様式11-5'!$AC$22:$AC$26))</f>
        <v>0</v>
      </c>
      <c r="W25" s="1201"/>
      <c r="X25" s="1180">
        <f>IF(X13="-",0,X13*SUMIF('様式11-5'!$G$22:$G$26,'様式11-6⑤'!$X$1,'様式11-5'!$AC$22:$AC$26))</f>
        <v>0</v>
      </c>
      <c r="Y25" s="1184"/>
      <c r="Z25" s="1180">
        <f>IF(Z13="-",0,Z13*SUMIF('様式11-5'!$G$22:$G$26,'様式11-6⑤'!$X$1,'様式11-5'!$AC$22:$AC$26))</f>
        <v>0</v>
      </c>
      <c r="AA25" s="1184"/>
      <c r="AB25" s="1180">
        <f>IF(AB13="-",0,AB13*SUMIF('様式11-5'!$G$22:$G$26,'様式11-6⑤'!$X$1,'様式11-5'!$AC$22:$AC$26))</f>
        <v>0</v>
      </c>
      <c r="AC25" s="1181"/>
      <c r="AD25" s="1185" t="s">
        <v>606</v>
      </c>
      <c r="AE25" s="1186"/>
      <c r="AF25" s="1186" t="s">
        <v>690</v>
      </c>
      <c r="AG25" s="1187"/>
      <c r="AH25" s="1188">
        <f t="shared" si="9"/>
        <v>0</v>
      </c>
      <c r="AI25" s="1189"/>
      <c r="AJ25" s="1189"/>
      <c r="AK25" s="1189"/>
      <c r="AL25" s="1190"/>
      <c r="AM25" s="1191"/>
      <c r="AN25" s="1191"/>
      <c r="AO25" s="1191"/>
      <c r="AP25" s="1191"/>
      <c r="AQ25" s="1191"/>
      <c r="AR25" s="1191"/>
      <c r="AS25" s="1191"/>
      <c r="AT25" s="1191"/>
      <c r="AU25" s="1191"/>
      <c r="AV25" s="1192"/>
    </row>
    <row r="26" spans="2:50" ht="13.5" customHeight="1">
      <c r="AL26" s="93"/>
      <c r="AM26" s="93"/>
      <c r="AN26" s="93"/>
      <c r="AO26" s="93"/>
      <c r="AP26" s="93"/>
      <c r="AQ26" s="613"/>
      <c r="AR26" s="613"/>
      <c r="AS26" s="613"/>
      <c r="AT26" s="613"/>
      <c r="AU26" s="613"/>
      <c r="AV26" s="613"/>
    </row>
    <row r="27" spans="2:50" ht="13.5" customHeight="1" thickBot="1">
      <c r="B27" s="88" t="s">
        <v>491</v>
      </c>
      <c r="AL27" s="93" t="s">
        <v>260</v>
      </c>
      <c r="AM27" s="93"/>
      <c r="AN27" s="93"/>
      <c r="AO27" s="93"/>
      <c r="AP27" s="93"/>
      <c r="AQ27" s="613"/>
      <c r="AR27" s="613"/>
      <c r="AS27" s="613"/>
      <c r="AT27" s="613"/>
      <c r="AU27" s="613"/>
      <c r="AV27" s="613"/>
    </row>
    <row r="28" spans="2:50" ht="13.5" customHeight="1">
      <c r="B28" s="1234" t="s">
        <v>259</v>
      </c>
      <c r="C28" s="981"/>
      <c r="D28" s="981"/>
      <c r="E28" s="980" t="s">
        <v>173</v>
      </c>
      <c r="F28" s="981"/>
      <c r="G28" s="981"/>
      <c r="H28" s="982"/>
      <c r="I28" s="980" t="s">
        <v>258</v>
      </c>
      <c r="J28" s="981"/>
      <c r="K28" s="981"/>
      <c r="L28" s="981"/>
      <c r="M28" s="981"/>
      <c r="N28" s="981"/>
      <c r="O28" s="981"/>
      <c r="P28" s="981"/>
      <c r="Q28" s="982"/>
      <c r="R28" s="980" t="s">
        <v>257</v>
      </c>
      <c r="S28" s="981"/>
      <c r="T28" s="981"/>
      <c r="U28" s="981"/>
      <c r="V28" s="981"/>
      <c r="W28" s="981"/>
      <c r="X28" s="981"/>
      <c r="Y28" s="981"/>
      <c r="Z28" s="981"/>
      <c r="AA28" s="981"/>
      <c r="AB28" s="981"/>
      <c r="AC28" s="981"/>
      <c r="AD28" s="981"/>
      <c r="AE28" s="981"/>
      <c r="AF28" s="981"/>
      <c r="AG28" s="982"/>
      <c r="AH28" s="980" t="s">
        <v>256</v>
      </c>
      <c r="AI28" s="981"/>
      <c r="AJ28" s="981"/>
      <c r="AK28" s="1235"/>
      <c r="AL28" s="1236" t="s">
        <v>173</v>
      </c>
      <c r="AM28" s="1237"/>
      <c r="AN28" s="1010" t="s">
        <v>255</v>
      </c>
      <c r="AO28" s="1011"/>
      <c r="AP28" s="1011"/>
      <c r="AQ28" s="1206"/>
      <c r="AR28" s="1010" t="s">
        <v>254</v>
      </c>
      <c r="AS28" s="1011"/>
      <c r="AT28" s="1011"/>
      <c r="AU28" s="1011"/>
      <c r="AV28" s="1012"/>
      <c r="AW28" s="90"/>
      <c r="AX28" s="90"/>
    </row>
    <row r="29" spans="2:50" ht="13.5" customHeight="1">
      <c r="B29" s="1207" t="s">
        <v>284</v>
      </c>
      <c r="C29" s="1209" t="s">
        <v>253</v>
      </c>
      <c r="D29" s="1210"/>
      <c r="E29" s="1215" t="s">
        <v>252</v>
      </c>
      <c r="F29" s="1216"/>
      <c r="G29" s="1216"/>
      <c r="H29" s="1217"/>
      <c r="I29" s="614" t="s">
        <v>232</v>
      </c>
      <c r="J29" s="173"/>
      <c r="K29" s="173"/>
      <c r="L29" s="173"/>
      <c r="M29" s="173"/>
      <c r="N29" s="173"/>
      <c r="O29" s="173"/>
      <c r="P29" s="173"/>
      <c r="Q29" s="615"/>
      <c r="R29" s="1221">
        <f>IF($AJ$16+$AJ$18+$AJ$20+$AJ$22=0,0,1644.76)</f>
        <v>0</v>
      </c>
      <c r="S29" s="1221"/>
      <c r="T29" s="173" t="s">
        <v>250</v>
      </c>
      <c r="U29" s="173"/>
      <c r="V29" s="173"/>
      <c r="W29" s="1222">
        <f>SUMIF('様式11-5'!$G$22:$G$26,'様式11-6⑤'!$X$1,'様式11-5'!$Q$22:$Q$26)+SUMIF('様式11-5'!$G$65:$G$69,'様式11-6⑤'!$X$1,'様式11-5'!$R$65:$R$69)+SUMIF('様式11-5'!$G$78:$G$82,'様式11-6⑤'!$X$1,'様式11-5'!$Q$78:$Q$82)</f>
        <v>0</v>
      </c>
      <c r="X29" s="1222"/>
      <c r="Y29" s="173" t="s">
        <v>624</v>
      </c>
      <c r="Z29" s="173"/>
      <c r="AA29" s="173">
        <v>1</v>
      </c>
      <c r="AB29" s="173" t="s">
        <v>248</v>
      </c>
      <c r="AC29" s="173"/>
      <c r="AD29" s="181">
        <v>0.85</v>
      </c>
      <c r="AE29" s="173" t="s">
        <v>247</v>
      </c>
      <c r="AF29" s="173"/>
      <c r="AG29" s="173"/>
      <c r="AH29" s="1223">
        <f>R29*W29*AA29*AD29</f>
        <v>0</v>
      </c>
      <c r="AI29" s="1224"/>
      <c r="AJ29" s="1224"/>
      <c r="AK29" s="1225"/>
      <c r="AL29" s="1226" t="s">
        <v>166</v>
      </c>
      <c r="AM29" s="1227"/>
      <c r="AN29" s="1230">
        <v>0.43099999999999999</v>
      </c>
      <c r="AO29" s="1231"/>
      <c r="AP29" s="1255" t="s">
        <v>693</v>
      </c>
      <c r="AQ29" s="1256"/>
      <c r="AR29" s="1257">
        <f>AN29*AB32/1000</f>
        <v>0</v>
      </c>
      <c r="AS29" s="1258"/>
      <c r="AT29" s="1258"/>
      <c r="AU29" s="1255" t="s">
        <v>220</v>
      </c>
      <c r="AV29" s="1276"/>
      <c r="AW29" s="90"/>
      <c r="AX29" s="90"/>
    </row>
    <row r="30" spans="2:50" ht="13.5" customHeight="1">
      <c r="B30" s="1208"/>
      <c r="C30" s="1211"/>
      <c r="D30" s="1212"/>
      <c r="E30" s="1218"/>
      <c r="F30" s="1219"/>
      <c r="G30" s="1219"/>
      <c r="H30" s="1220"/>
      <c r="I30" s="1278" t="s">
        <v>225</v>
      </c>
      <c r="J30" s="1229"/>
      <c r="K30" s="1279"/>
      <c r="L30" s="1280" t="s">
        <v>246</v>
      </c>
      <c r="M30" s="1229"/>
      <c r="N30" s="1229"/>
      <c r="O30" s="1279"/>
      <c r="P30" s="1281" t="s">
        <v>228</v>
      </c>
      <c r="Q30" s="1282"/>
      <c r="R30" s="179" t="s">
        <v>668</v>
      </c>
      <c r="S30" s="178">
        <f>IF(P30="夏季",17.25,16.16)</f>
        <v>16.16</v>
      </c>
      <c r="T30" s="616" t="s">
        <v>240</v>
      </c>
      <c r="U30" s="617">
        <v>-5.0199999999999996</v>
      </c>
      <c r="V30" s="616" t="s">
        <v>701</v>
      </c>
      <c r="W30" s="618">
        <v>3.36</v>
      </c>
      <c r="X30" s="619" t="s">
        <v>702</v>
      </c>
      <c r="Y30" s="169" t="s">
        <v>239</v>
      </c>
      <c r="Z30" s="619"/>
      <c r="AA30" s="177"/>
      <c r="AB30" s="1283">
        <f>J$17+J$19+J$23+J$21</f>
        <v>0</v>
      </c>
      <c r="AC30" s="1283"/>
      <c r="AD30" s="169" t="s">
        <v>242</v>
      </c>
      <c r="AE30" s="169"/>
      <c r="AF30" s="169"/>
      <c r="AG30" s="620"/>
      <c r="AH30" s="1284">
        <f>(S30+U30+W30)*AB30</f>
        <v>0</v>
      </c>
      <c r="AI30" s="1285"/>
      <c r="AJ30" s="1285"/>
      <c r="AK30" s="1286"/>
      <c r="AL30" s="1228"/>
      <c r="AM30" s="1229"/>
      <c r="AN30" s="1232"/>
      <c r="AO30" s="1233"/>
      <c r="AP30" s="1242"/>
      <c r="AQ30" s="1243"/>
      <c r="AR30" s="1246"/>
      <c r="AS30" s="1247"/>
      <c r="AT30" s="1247"/>
      <c r="AU30" s="1242"/>
      <c r="AV30" s="1277"/>
      <c r="AW30" s="90"/>
      <c r="AX30" s="90"/>
    </row>
    <row r="31" spans="2:50" ht="13.5" customHeight="1">
      <c r="B31" s="1208"/>
      <c r="C31" s="1211"/>
      <c r="D31" s="1212"/>
      <c r="E31" s="1218"/>
      <c r="F31" s="1219"/>
      <c r="G31" s="1219"/>
      <c r="H31" s="1220"/>
      <c r="I31" s="621"/>
      <c r="J31" s="622"/>
      <c r="K31" s="622"/>
      <c r="L31" s="623"/>
      <c r="M31" s="623"/>
      <c r="N31" s="623"/>
      <c r="O31" s="623"/>
      <c r="P31" s="623"/>
      <c r="Q31" s="624"/>
      <c r="R31" s="176"/>
      <c r="S31" s="625" t="s">
        <v>238</v>
      </c>
      <c r="T31" s="626"/>
      <c r="U31" s="627" t="s">
        <v>237</v>
      </c>
      <c r="V31" s="626"/>
      <c r="W31" s="628" t="s">
        <v>236</v>
      </c>
      <c r="X31" s="629"/>
      <c r="Y31" s="175"/>
      <c r="Z31" s="629"/>
      <c r="AA31" s="371"/>
      <c r="AB31" s="386"/>
      <c r="AC31" s="386"/>
      <c r="AD31" s="175"/>
      <c r="AE31" s="175"/>
      <c r="AF31" s="175"/>
      <c r="AG31" s="630"/>
      <c r="AH31" s="1287"/>
      <c r="AI31" s="1288"/>
      <c r="AJ31" s="1288"/>
      <c r="AK31" s="1289"/>
      <c r="AL31" s="1228"/>
      <c r="AM31" s="1229"/>
      <c r="AN31" s="1232"/>
      <c r="AO31" s="1233"/>
      <c r="AP31" s="1242"/>
      <c r="AQ31" s="1243"/>
      <c r="AR31" s="1246"/>
      <c r="AS31" s="1247"/>
      <c r="AT31" s="1247"/>
      <c r="AU31" s="1242"/>
      <c r="AV31" s="1277"/>
      <c r="AW31" s="90"/>
      <c r="AX31" s="90"/>
    </row>
    <row r="32" spans="2:50" ht="13.5" customHeight="1">
      <c r="B32" s="1208"/>
      <c r="C32" s="1213"/>
      <c r="D32" s="1214"/>
      <c r="E32" s="1270" t="s">
        <v>222</v>
      </c>
      <c r="F32" s="1271"/>
      <c r="G32" s="1271"/>
      <c r="H32" s="1272"/>
      <c r="I32" s="631"/>
      <c r="J32" s="170"/>
      <c r="K32" s="170"/>
      <c r="L32" s="170"/>
      <c r="M32" s="170"/>
      <c r="N32" s="170"/>
      <c r="O32" s="170"/>
      <c r="P32" s="170"/>
      <c r="Q32" s="632"/>
      <c r="R32" s="172"/>
      <c r="S32" s="172"/>
      <c r="T32" s="170"/>
      <c r="U32" s="170"/>
      <c r="V32" s="170"/>
      <c r="W32" s="633"/>
      <c r="X32" s="634"/>
      <c r="Y32" s="634"/>
      <c r="Z32" s="635"/>
      <c r="AA32" s="636"/>
      <c r="AB32" s="1273">
        <f>SUM(AB30:AC30)</f>
        <v>0</v>
      </c>
      <c r="AC32" s="1273"/>
      <c r="AD32" s="637" t="s">
        <v>235</v>
      </c>
      <c r="AE32" s="170"/>
      <c r="AF32" s="170"/>
      <c r="AG32" s="170"/>
      <c r="AH32" s="1267">
        <f>SUM(AH29:AK30)</f>
        <v>0</v>
      </c>
      <c r="AI32" s="1268"/>
      <c r="AJ32" s="1268"/>
      <c r="AK32" s="1269"/>
      <c r="AL32" s="1228"/>
      <c r="AM32" s="1229"/>
      <c r="AN32" s="1232"/>
      <c r="AO32" s="1233"/>
      <c r="AP32" s="1242"/>
      <c r="AQ32" s="1243"/>
      <c r="AR32" s="1246"/>
      <c r="AS32" s="1247"/>
      <c r="AT32" s="1247"/>
      <c r="AU32" s="1242"/>
      <c r="AV32" s="1277"/>
      <c r="AW32" s="90"/>
      <c r="AX32" s="90"/>
    </row>
    <row r="33" spans="2:50" ht="13.5" customHeight="1">
      <c r="B33" s="1208"/>
      <c r="C33" s="1209" t="s">
        <v>234</v>
      </c>
      <c r="D33" s="1210"/>
      <c r="E33" s="1274" t="s">
        <v>233</v>
      </c>
      <c r="F33" s="1216"/>
      <c r="G33" s="1216"/>
      <c r="H33" s="1217"/>
      <c r="I33" s="614" t="s">
        <v>232</v>
      </c>
      <c r="J33" s="173"/>
      <c r="K33" s="173"/>
      <c r="L33" s="173"/>
      <c r="M33" s="173"/>
      <c r="N33" s="173"/>
      <c r="O33" s="173"/>
      <c r="P33" s="173"/>
      <c r="Q33" s="615"/>
      <c r="R33" s="354" t="s">
        <v>639</v>
      </c>
      <c r="S33" s="1275">
        <f>IF('様式11-5'!Y$1="LPG",0,IF(J$24&lt;50,料金単価!$C$7,(IF(J$24&lt;100,料金単価!$C$8,IF($J$24&lt;250,料金単価!$C$9,IF($J$24&lt;500,料金単価!$C$10,IF($J$24&lt;800,料金単価!$C$11,料金単価!$C$12)))))))</f>
        <v>1210</v>
      </c>
      <c r="T33" s="1275"/>
      <c r="U33" s="173" t="s">
        <v>231</v>
      </c>
      <c r="V33" s="388"/>
      <c r="W33" s="174"/>
      <c r="X33" s="174"/>
      <c r="Y33" s="174"/>
      <c r="Z33" s="174"/>
      <c r="AA33" s="174"/>
      <c r="AB33" s="173">
        <v>1</v>
      </c>
      <c r="AC33" s="387" t="s">
        <v>229</v>
      </c>
      <c r="AD33" s="173"/>
      <c r="AE33" s="173"/>
      <c r="AF33" s="173"/>
      <c r="AG33" s="173"/>
      <c r="AH33" s="1223">
        <f>S33*AB33</f>
        <v>1210</v>
      </c>
      <c r="AI33" s="1224"/>
      <c r="AJ33" s="1224"/>
      <c r="AK33" s="1225"/>
      <c r="AL33" s="1254" t="s">
        <v>233</v>
      </c>
      <c r="AM33" s="1227"/>
      <c r="AN33" s="1230">
        <v>2.29</v>
      </c>
      <c r="AO33" s="1231"/>
      <c r="AP33" s="1255" t="s">
        <v>622</v>
      </c>
      <c r="AQ33" s="1256"/>
      <c r="AR33" s="1257">
        <f>AN33*X35/1000</f>
        <v>0</v>
      </c>
      <c r="AS33" s="1258"/>
      <c r="AT33" s="1258"/>
      <c r="AU33" s="1259" t="s">
        <v>220</v>
      </c>
      <c r="AV33" s="1260"/>
      <c r="AW33" s="90"/>
      <c r="AX33" s="90"/>
    </row>
    <row r="34" spans="2:50" ht="13.5" customHeight="1">
      <c r="B34" s="1208"/>
      <c r="C34" s="1211"/>
      <c r="D34" s="1212"/>
      <c r="E34" s="1218"/>
      <c r="F34" s="1219"/>
      <c r="G34" s="1219"/>
      <c r="H34" s="1220"/>
      <c r="I34" s="638" t="s">
        <v>225</v>
      </c>
      <c r="J34" s="168"/>
      <c r="K34" s="168"/>
      <c r="L34" s="168"/>
      <c r="M34" s="168"/>
      <c r="N34" s="168"/>
      <c r="O34" s="168"/>
      <c r="P34" s="168" t="s">
        <v>228</v>
      </c>
      <c r="Q34" s="639"/>
      <c r="R34" s="179" t="s">
        <v>639</v>
      </c>
      <c r="S34" s="1261">
        <f>IF(P34="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34" s="1261"/>
      <c r="U34" s="168" t="s">
        <v>226</v>
      </c>
      <c r="V34" s="640" t="s">
        <v>703</v>
      </c>
      <c r="W34" s="641">
        <v>-37.96</v>
      </c>
      <c r="X34" s="642" t="s">
        <v>640</v>
      </c>
      <c r="Y34" s="623" t="s">
        <v>475</v>
      </c>
      <c r="Z34" s="1262">
        <f>IF('様式11-5'!Y$1="LPG",0,J$24)</f>
        <v>0</v>
      </c>
      <c r="AA34" s="1262"/>
      <c r="AB34" s="168" t="s">
        <v>224</v>
      </c>
      <c r="AC34" s="168"/>
      <c r="AD34" s="168"/>
      <c r="AE34" s="168"/>
      <c r="AF34" s="168"/>
      <c r="AG34" s="168"/>
      <c r="AH34" s="1263">
        <f>(S34+W34)*Z34</f>
        <v>0</v>
      </c>
      <c r="AI34" s="1264"/>
      <c r="AJ34" s="1264"/>
      <c r="AK34" s="1265"/>
      <c r="AL34" s="1228"/>
      <c r="AM34" s="1229"/>
      <c r="AN34" s="1232"/>
      <c r="AO34" s="1233"/>
      <c r="AP34" s="1242"/>
      <c r="AQ34" s="1243"/>
      <c r="AR34" s="1246"/>
      <c r="AS34" s="1247"/>
      <c r="AT34" s="1247"/>
      <c r="AU34" s="1250"/>
      <c r="AV34" s="1251"/>
      <c r="AW34" s="90"/>
      <c r="AX34" s="90"/>
    </row>
    <row r="35" spans="2:50" ht="13.5" customHeight="1">
      <c r="B35" s="1208"/>
      <c r="C35" s="1211"/>
      <c r="D35" s="1212"/>
      <c r="E35" s="1270" t="s">
        <v>222</v>
      </c>
      <c r="F35" s="1271"/>
      <c r="G35" s="1271"/>
      <c r="H35" s="1272"/>
      <c r="I35" s="631"/>
      <c r="J35" s="170"/>
      <c r="K35" s="170"/>
      <c r="L35" s="170"/>
      <c r="M35" s="170"/>
      <c r="N35" s="170"/>
      <c r="O35" s="170"/>
      <c r="P35" s="170"/>
      <c r="Q35" s="632"/>
      <c r="R35" s="172"/>
      <c r="S35" s="172"/>
      <c r="T35" s="170"/>
      <c r="U35" s="170"/>
      <c r="V35" s="170"/>
      <c r="W35" s="633"/>
      <c r="X35" s="634"/>
      <c r="Y35" s="634"/>
      <c r="Z35" s="1266">
        <f>SUM(Z34:Z34)</f>
        <v>0</v>
      </c>
      <c r="AA35" s="1266"/>
      <c r="AB35" s="635" t="s">
        <v>221</v>
      </c>
      <c r="AC35" s="635"/>
      <c r="AD35" s="170"/>
      <c r="AE35" s="170"/>
      <c r="AF35" s="170"/>
      <c r="AG35" s="170"/>
      <c r="AH35" s="1267">
        <f>SUM(AH33:AK34)</f>
        <v>1210</v>
      </c>
      <c r="AI35" s="1268"/>
      <c r="AJ35" s="1268"/>
      <c r="AK35" s="1269"/>
      <c r="AL35" s="1238"/>
      <c r="AM35" s="1239"/>
      <c r="AN35" s="1240"/>
      <c r="AO35" s="1241"/>
      <c r="AP35" s="1244"/>
      <c r="AQ35" s="1245"/>
      <c r="AR35" s="1248"/>
      <c r="AS35" s="1249"/>
      <c r="AT35" s="1249"/>
      <c r="AU35" s="1252"/>
      <c r="AV35" s="1253"/>
      <c r="AW35" s="90"/>
      <c r="AX35" s="90"/>
    </row>
    <row r="36" spans="2:50" ht="13.5" customHeight="1">
      <c r="B36" s="1208"/>
      <c r="C36" s="1211"/>
      <c r="D36" s="1212"/>
      <c r="E36" s="1274" t="s">
        <v>230</v>
      </c>
      <c r="F36" s="1216"/>
      <c r="G36" s="1216"/>
      <c r="H36" s="1217"/>
      <c r="I36" s="614" t="s">
        <v>232</v>
      </c>
      <c r="J36" s="173"/>
      <c r="K36" s="173"/>
      <c r="L36" s="173"/>
      <c r="M36" s="173"/>
      <c r="N36" s="173"/>
      <c r="O36" s="173"/>
      <c r="P36" s="173"/>
      <c r="Q36" s="615"/>
      <c r="R36" s="1224">
        <f>IF(AND('様式11-5'!Y$1="LPG",OR('様式11-5'!$AB$83&gt;2.5,'様式11-5'!$AC$83&gt;2.5)),料金単価!$C$18+料金単価!$C$19,IF('様式11-5'!Y$1="LPG",料金単価!$C$18,0))</f>
        <v>0</v>
      </c>
      <c r="S36" s="1224"/>
      <c r="T36" s="173" t="s">
        <v>231</v>
      </c>
      <c r="U36" s="173"/>
      <c r="V36" s="174"/>
      <c r="W36" s="174"/>
      <c r="X36" s="174"/>
      <c r="Y36" s="174"/>
      <c r="Z36" s="174"/>
      <c r="AA36" s="174"/>
      <c r="AB36" s="173">
        <v>1</v>
      </c>
      <c r="AC36" s="387" t="s">
        <v>229</v>
      </c>
      <c r="AD36" s="173"/>
      <c r="AE36" s="173"/>
      <c r="AF36" s="173"/>
      <c r="AG36" s="173"/>
      <c r="AH36" s="1223">
        <f>R36*AB36</f>
        <v>0</v>
      </c>
      <c r="AI36" s="1224"/>
      <c r="AJ36" s="1224"/>
      <c r="AK36" s="1225"/>
      <c r="AL36" s="1228" t="s">
        <v>230</v>
      </c>
      <c r="AM36" s="1229"/>
      <c r="AN36" s="1232">
        <v>6</v>
      </c>
      <c r="AO36" s="1233"/>
      <c r="AP36" s="1242" t="s">
        <v>223</v>
      </c>
      <c r="AQ36" s="1243"/>
      <c r="AR36" s="1246">
        <f>AN36*X38/1000</f>
        <v>0</v>
      </c>
      <c r="AS36" s="1247"/>
      <c r="AT36" s="1247"/>
      <c r="AU36" s="1250" t="s">
        <v>220</v>
      </c>
      <c r="AV36" s="1251"/>
      <c r="AW36" s="90"/>
      <c r="AX36" s="90"/>
    </row>
    <row r="37" spans="2:50" ht="13.5" customHeight="1">
      <c r="B37" s="1208"/>
      <c r="C37" s="1211"/>
      <c r="D37" s="1212"/>
      <c r="E37" s="1218"/>
      <c r="F37" s="1219"/>
      <c r="G37" s="1219"/>
      <c r="H37" s="1220"/>
      <c r="I37" s="638" t="s">
        <v>225</v>
      </c>
      <c r="J37" s="168"/>
      <c r="K37" s="168"/>
      <c r="L37" s="168"/>
      <c r="M37" s="168"/>
      <c r="N37" s="168"/>
      <c r="O37" s="168"/>
      <c r="P37" s="168"/>
      <c r="Q37" s="639"/>
      <c r="R37" s="1290">
        <f>料金単価!$D$18</f>
        <v>296</v>
      </c>
      <c r="S37" s="1291"/>
      <c r="T37" s="168" t="s">
        <v>226</v>
      </c>
      <c r="U37" s="168"/>
      <c r="V37" s="168"/>
      <c r="W37" s="168"/>
      <c r="X37" s="1292">
        <f>IF('様式11-5'!Y$1="LPG",J$24,0)</f>
        <v>0</v>
      </c>
      <c r="Y37" s="1293"/>
      <c r="Z37" s="168" t="s">
        <v>662</v>
      </c>
      <c r="AA37" s="168"/>
      <c r="AB37" s="168"/>
      <c r="AC37" s="169"/>
      <c r="AD37" s="168"/>
      <c r="AE37" s="168"/>
      <c r="AF37" s="168"/>
      <c r="AG37" s="168"/>
      <c r="AH37" s="1263">
        <f>R37*X37</f>
        <v>0</v>
      </c>
      <c r="AI37" s="1264"/>
      <c r="AJ37" s="1264"/>
      <c r="AK37" s="1265"/>
      <c r="AL37" s="1228"/>
      <c r="AM37" s="1229"/>
      <c r="AN37" s="1232"/>
      <c r="AO37" s="1233"/>
      <c r="AP37" s="1242"/>
      <c r="AQ37" s="1243"/>
      <c r="AR37" s="1246"/>
      <c r="AS37" s="1247"/>
      <c r="AT37" s="1247"/>
      <c r="AU37" s="1250"/>
      <c r="AV37" s="1251"/>
      <c r="AW37" s="90"/>
      <c r="AX37" s="90"/>
    </row>
    <row r="38" spans="2:50" ht="13.5" customHeight="1" thickBot="1">
      <c r="B38" s="1208"/>
      <c r="C38" s="1213"/>
      <c r="D38" s="1214"/>
      <c r="E38" s="1270" t="s">
        <v>222</v>
      </c>
      <c r="F38" s="1271"/>
      <c r="G38" s="1271"/>
      <c r="H38" s="1272"/>
      <c r="I38" s="631"/>
      <c r="J38" s="170"/>
      <c r="K38" s="170"/>
      <c r="L38" s="170"/>
      <c r="M38" s="170"/>
      <c r="N38" s="170"/>
      <c r="O38" s="170"/>
      <c r="P38" s="170"/>
      <c r="Q38" s="632"/>
      <c r="R38" s="172"/>
      <c r="S38" s="172"/>
      <c r="T38" s="170"/>
      <c r="U38" s="170"/>
      <c r="V38" s="170"/>
      <c r="W38" s="633"/>
      <c r="X38" s="1294">
        <f>SUM(X37:Y37)</f>
        <v>0</v>
      </c>
      <c r="Y38" s="1294"/>
      <c r="Z38" s="170" t="s">
        <v>221</v>
      </c>
      <c r="AA38" s="170"/>
      <c r="AB38" s="170"/>
      <c r="AC38" s="171"/>
      <c r="AD38" s="170"/>
      <c r="AE38" s="170"/>
      <c r="AF38" s="170"/>
      <c r="AG38" s="170"/>
      <c r="AH38" s="1267">
        <f>SUM(AH36:AK37)</f>
        <v>0</v>
      </c>
      <c r="AI38" s="1268"/>
      <c r="AJ38" s="1268"/>
      <c r="AK38" s="1269"/>
      <c r="AL38" s="1238"/>
      <c r="AM38" s="1239"/>
      <c r="AN38" s="1240"/>
      <c r="AO38" s="1241"/>
      <c r="AP38" s="1244"/>
      <c r="AQ38" s="1245"/>
      <c r="AR38" s="1248"/>
      <c r="AS38" s="1249"/>
      <c r="AT38" s="1249"/>
      <c r="AU38" s="1252"/>
      <c r="AV38" s="1253"/>
      <c r="AW38" s="90"/>
      <c r="AX38" s="90"/>
    </row>
    <row r="39" spans="2:50" ht="13.5" customHeight="1">
      <c r="B39" s="1234" t="s">
        <v>259</v>
      </c>
      <c r="C39" s="981"/>
      <c r="D39" s="981"/>
      <c r="E39" s="980" t="s">
        <v>173</v>
      </c>
      <c r="F39" s="981"/>
      <c r="G39" s="981"/>
      <c r="H39" s="982"/>
      <c r="I39" s="980" t="s">
        <v>258</v>
      </c>
      <c r="J39" s="981"/>
      <c r="K39" s="981"/>
      <c r="L39" s="981"/>
      <c r="M39" s="981"/>
      <c r="N39" s="981"/>
      <c r="O39" s="981"/>
      <c r="P39" s="981"/>
      <c r="Q39" s="982"/>
      <c r="R39" s="980" t="s">
        <v>257</v>
      </c>
      <c r="S39" s="981"/>
      <c r="T39" s="981"/>
      <c r="U39" s="981"/>
      <c r="V39" s="981"/>
      <c r="W39" s="981"/>
      <c r="X39" s="981"/>
      <c r="Y39" s="981"/>
      <c r="Z39" s="981"/>
      <c r="AA39" s="981"/>
      <c r="AB39" s="981"/>
      <c r="AC39" s="981"/>
      <c r="AD39" s="981"/>
      <c r="AE39" s="981"/>
      <c r="AF39" s="981"/>
      <c r="AG39" s="982"/>
      <c r="AH39" s="980" t="s">
        <v>256</v>
      </c>
      <c r="AI39" s="981"/>
      <c r="AJ39" s="981"/>
      <c r="AK39" s="1235"/>
      <c r="AL39" s="1236" t="s">
        <v>173</v>
      </c>
      <c r="AM39" s="1237"/>
      <c r="AN39" s="1010" t="s">
        <v>255</v>
      </c>
      <c r="AO39" s="1011"/>
      <c r="AP39" s="1011"/>
      <c r="AQ39" s="1206"/>
      <c r="AR39" s="1010" t="s">
        <v>254</v>
      </c>
      <c r="AS39" s="1011"/>
      <c r="AT39" s="1011"/>
      <c r="AU39" s="1011"/>
      <c r="AV39" s="1012"/>
      <c r="AW39" s="90"/>
      <c r="AX39" s="90"/>
    </row>
    <row r="40" spans="2:50" ht="13.5" customHeight="1">
      <c r="B40" s="1207" t="s">
        <v>283</v>
      </c>
      <c r="C40" s="1209" t="s">
        <v>253</v>
      </c>
      <c r="D40" s="1210"/>
      <c r="E40" s="1215" t="s">
        <v>252</v>
      </c>
      <c r="F40" s="1216"/>
      <c r="G40" s="1216"/>
      <c r="H40" s="1217"/>
      <c r="I40" s="614" t="s">
        <v>232</v>
      </c>
      <c r="J40" s="173"/>
      <c r="K40" s="173"/>
      <c r="L40" s="173"/>
      <c r="M40" s="173"/>
      <c r="N40" s="173"/>
      <c r="O40" s="173"/>
      <c r="P40" s="173"/>
      <c r="Q40" s="615"/>
      <c r="R40" s="1221">
        <f>IF($AJ$16+$AJ$18+$AJ$20+$AJ$22=0,0,1644.76)</f>
        <v>0</v>
      </c>
      <c r="S40" s="1221"/>
      <c r="T40" s="173" t="s">
        <v>250</v>
      </c>
      <c r="U40" s="173"/>
      <c r="V40" s="173"/>
      <c r="W40" s="1222">
        <f>$W$29</f>
        <v>0</v>
      </c>
      <c r="X40" s="1222"/>
      <c r="Y40" s="173" t="s">
        <v>249</v>
      </c>
      <c r="Z40" s="173"/>
      <c r="AA40" s="173">
        <v>1</v>
      </c>
      <c r="AB40" s="173" t="s">
        <v>248</v>
      </c>
      <c r="AC40" s="173"/>
      <c r="AD40" s="181">
        <v>0.85</v>
      </c>
      <c r="AE40" s="173" t="s">
        <v>247</v>
      </c>
      <c r="AF40" s="173"/>
      <c r="AG40" s="173"/>
      <c r="AH40" s="1223">
        <f>R40*W40*AA40*AD40</f>
        <v>0</v>
      </c>
      <c r="AI40" s="1224"/>
      <c r="AJ40" s="1224"/>
      <c r="AK40" s="1225"/>
      <c r="AL40" s="1226" t="s">
        <v>166</v>
      </c>
      <c r="AM40" s="1227"/>
      <c r="AN40" s="1230">
        <f>AN29</f>
        <v>0.43099999999999999</v>
      </c>
      <c r="AO40" s="1231"/>
      <c r="AP40" s="1255" t="s">
        <v>251</v>
      </c>
      <c r="AQ40" s="1256"/>
      <c r="AR40" s="1257">
        <f>AN40*AB43/1000</f>
        <v>0</v>
      </c>
      <c r="AS40" s="1258"/>
      <c r="AT40" s="1258"/>
      <c r="AU40" s="1255" t="s">
        <v>220</v>
      </c>
      <c r="AV40" s="1276"/>
      <c r="AW40" s="90"/>
      <c r="AX40" s="90"/>
    </row>
    <row r="41" spans="2:50" ht="13.5" customHeight="1">
      <c r="B41" s="1208"/>
      <c r="C41" s="1211"/>
      <c r="D41" s="1212"/>
      <c r="E41" s="1218"/>
      <c r="F41" s="1219"/>
      <c r="G41" s="1219"/>
      <c r="H41" s="1220"/>
      <c r="I41" s="1278" t="s">
        <v>225</v>
      </c>
      <c r="J41" s="1229"/>
      <c r="K41" s="1279"/>
      <c r="L41" s="1280" t="s">
        <v>246</v>
      </c>
      <c r="M41" s="1229"/>
      <c r="N41" s="1229"/>
      <c r="O41" s="1279"/>
      <c r="P41" s="1281" t="s">
        <v>245</v>
      </c>
      <c r="Q41" s="1282"/>
      <c r="R41" s="179" t="s">
        <v>635</v>
      </c>
      <c r="S41" s="178">
        <f>IF(P41="夏季",17.25,16.16)</f>
        <v>17.25</v>
      </c>
      <c r="T41" s="616" t="s">
        <v>636</v>
      </c>
      <c r="U41" s="617">
        <f>$U$30</f>
        <v>-5.0199999999999996</v>
      </c>
      <c r="V41" s="616" t="s">
        <v>652</v>
      </c>
      <c r="W41" s="618">
        <f>$W$30</f>
        <v>3.36</v>
      </c>
      <c r="X41" s="619" t="s">
        <v>612</v>
      </c>
      <c r="Y41" s="169" t="s">
        <v>239</v>
      </c>
      <c r="Z41" s="619"/>
      <c r="AA41" s="177"/>
      <c r="AB41" s="1283">
        <f>L$16+L$18+L$22+L$20</f>
        <v>0</v>
      </c>
      <c r="AC41" s="1283"/>
      <c r="AD41" s="169" t="s">
        <v>644</v>
      </c>
      <c r="AE41" s="169"/>
      <c r="AF41" s="169"/>
      <c r="AG41" s="620"/>
      <c r="AH41" s="1284">
        <f>(S41+U41+W41)*AB41</f>
        <v>0</v>
      </c>
      <c r="AI41" s="1285"/>
      <c r="AJ41" s="1285"/>
      <c r="AK41" s="1286"/>
      <c r="AL41" s="1228"/>
      <c r="AM41" s="1229"/>
      <c r="AN41" s="1232"/>
      <c r="AO41" s="1233"/>
      <c r="AP41" s="1242"/>
      <c r="AQ41" s="1243"/>
      <c r="AR41" s="1246"/>
      <c r="AS41" s="1247"/>
      <c r="AT41" s="1247"/>
      <c r="AU41" s="1242"/>
      <c r="AV41" s="1277"/>
      <c r="AW41" s="90"/>
      <c r="AX41" s="90"/>
    </row>
    <row r="42" spans="2:50" ht="13.5" customHeight="1">
      <c r="B42" s="1208"/>
      <c r="C42" s="1211"/>
      <c r="D42" s="1212"/>
      <c r="E42" s="1218"/>
      <c r="F42" s="1219"/>
      <c r="G42" s="1219"/>
      <c r="H42" s="1220"/>
      <c r="I42" s="621"/>
      <c r="J42" s="622"/>
      <c r="K42" s="622"/>
      <c r="L42" s="623"/>
      <c r="M42" s="623"/>
      <c r="N42" s="623"/>
      <c r="O42" s="623"/>
      <c r="P42" s="623"/>
      <c r="Q42" s="624"/>
      <c r="R42" s="176"/>
      <c r="S42" s="625" t="s">
        <v>238</v>
      </c>
      <c r="T42" s="643"/>
      <c r="U42" s="644" t="s">
        <v>237</v>
      </c>
      <c r="V42" s="643"/>
      <c r="W42" s="628" t="s">
        <v>236</v>
      </c>
      <c r="Y42" s="175"/>
      <c r="AA42" s="93"/>
      <c r="AB42" s="386"/>
      <c r="AC42" s="386"/>
      <c r="AD42" s="175"/>
      <c r="AE42" s="175"/>
      <c r="AF42" s="175"/>
      <c r="AG42" s="630"/>
      <c r="AH42" s="1287"/>
      <c r="AI42" s="1288"/>
      <c r="AJ42" s="1288"/>
      <c r="AK42" s="1289"/>
      <c r="AL42" s="1228"/>
      <c r="AM42" s="1229"/>
      <c r="AN42" s="1232"/>
      <c r="AO42" s="1233"/>
      <c r="AP42" s="1242"/>
      <c r="AQ42" s="1243"/>
      <c r="AR42" s="1246"/>
      <c r="AS42" s="1247"/>
      <c r="AT42" s="1247"/>
      <c r="AU42" s="1242"/>
      <c r="AV42" s="1277"/>
      <c r="AW42" s="90"/>
      <c r="AX42" s="90"/>
    </row>
    <row r="43" spans="2:50" ht="13.5" customHeight="1">
      <c r="B43" s="1208"/>
      <c r="C43" s="1213"/>
      <c r="D43" s="1214"/>
      <c r="E43" s="1270" t="s">
        <v>222</v>
      </c>
      <c r="F43" s="1271"/>
      <c r="G43" s="1271"/>
      <c r="H43" s="1272"/>
      <c r="I43" s="631"/>
      <c r="J43" s="170"/>
      <c r="K43" s="170"/>
      <c r="L43" s="170"/>
      <c r="M43" s="170"/>
      <c r="N43" s="170"/>
      <c r="O43" s="170"/>
      <c r="P43" s="170"/>
      <c r="Q43" s="632"/>
      <c r="R43" s="172"/>
      <c r="S43" s="172"/>
      <c r="T43" s="170"/>
      <c r="U43" s="170"/>
      <c r="V43" s="170"/>
      <c r="W43" s="633"/>
      <c r="X43" s="634"/>
      <c r="Y43" s="634"/>
      <c r="Z43" s="635"/>
      <c r="AA43" s="636"/>
      <c r="AB43" s="1273">
        <f>SUM(AB41:AC41)</f>
        <v>0</v>
      </c>
      <c r="AC43" s="1273"/>
      <c r="AD43" s="637" t="s">
        <v>235</v>
      </c>
      <c r="AE43" s="170"/>
      <c r="AF43" s="170"/>
      <c r="AG43" s="170"/>
      <c r="AH43" s="1267">
        <f>SUM(AH40:AK41)</f>
        <v>0</v>
      </c>
      <c r="AI43" s="1268"/>
      <c r="AJ43" s="1268"/>
      <c r="AK43" s="1269"/>
      <c r="AL43" s="1228"/>
      <c r="AM43" s="1229"/>
      <c r="AN43" s="1232"/>
      <c r="AO43" s="1233"/>
      <c r="AP43" s="1242"/>
      <c r="AQ43" s="1243"/>
      <c r="AR43" s="1246"/>
      <c r="AS43" s="1247"/>
      <c r="AT43" s="1247"/>
      <c r="AU43" s="1242"/>
      <c r="AV43" s="1277"/>
      <c r="AW43" s="90"/>
      <c r="AX43" s="90"/>
    </row>
    <row r="44" spans="2:50" ht="13.5" customHeight="1">
      <c r="B44" s="1208"/>
      <c r="C44" s="1209" t="s">
        <v>234</v>
      </c>
      <c r="D44" s="1210"/>
      <c r="E44" s="1274" t="s">
        <v>233</v>
      </c>
      <c r="F44" s="1216"/>
      <c r="G44" s="1216"/>
      <c r="H44" s="1217"/>
      <c r="I44" s="614" t="s">
        <v>232</v>
      </c>
      <c r="J44" s="173"/>
      <c r="K44" s="173"/>
      <c r="L44" s="173"/>
      <c r="M44" s="173"/>
      <c r="N44" s="173"/>
      <c r="O44" s="173"/>
      <c r="P44" s="173"/>
      <c r="Q44" s="615"/>
      <c r="R44" s="354" t="s">
        <v>681</v>
      </c>
      <c r="S44" s="1275">
        <f>IF('様式11-5'!Y$1="LPG",0,IF(L$24&lt;50,料金単価!$C$7,(IF(L$24&lt;100,料金単価!$C$8,IF($L$24&lt;250,料金単価!$C$9,IF($L$24&lt;500,料金単価!$C$10,IF($L$24&lt;800,料金単価!$C$11,料金単価!$C$12)))))))</f>
        <v>1210</v>
      </c>
      <c r="T44" s="1275"/>
      <c r="U44" s="173" t="s">
        <v>231</v>
      </c>
      <c r="V44" s="388"/>
      <c r="W44" s="174"/>
      <c r="X44" s="174"/>
      <c r="Y44" s="174"/>
      <c r="Z44" s="174"/>
      <c r="AA44" s="174"/>
      <c r="AB44" s="173">
        <v>1</v>
      </c>
      <c r="AC44" s="387" t="s">
        <v>229</v>
      </c>
      <c r="AD44" s="173"/>
      <c r="AE44" s="173"/>
      <c r="AF44" s="173"/>
      <c r="AG44" s="173"/>
      <c r="AH44" s="1223">
        <f>S44*AB44</f>
        <v>1210</v>
      </c>
      <c r="AI44" s="1224"/>
      <c r="AJ44" s="1224"/>
      <c r="AK44" s="1225"/>
      <c r="AL44" s="1254" t="s">
        <v>233</v>
      </c>
      <c r="AM44" s="1227"/>
      <c r="AN44" s="1230">
        <f>AN33</f>
        <v>2.29</v>
      </c>
      <c r="AO44" s="1231"/>
      <c r="AP44" s="1255" t="s">
        <v>622</v>
      </c>
      <c r="AQ44" s="1256"/>
      <c r="AR44" s="1257">
        <f>AN44*X46/1000</f>
        <v>0</v>
      </c>
      <c r="AS44" s="1258"/>
      <c r="AT44" s="1258"/>
      <c r="AU44" s="1259" t="s">
        <v>220</v>
      </c>
      <c r="AV44" s="1260"/>
      <c r="AW44" s="90"/>
      <c r="AX44" s="90"/>
    </row>
    <row r="45" spans="2:50" ht="13.5" customHeight="1">
      <c r="B45" s="1208"/>
      <c r="C45" s="1211"/>
      <c r="D45" s="1212"/>
      <c r="E45" s="1218"/>
      <c r="F45" s="1219"/>
      <c r="G45" s="1219"/>
      <c r="H45" s="1220"/>
      <c r="I45" s="638" t="s">
        <v>225</v>
      </c>
      <c r="J45" s="168"/>
      <c r="K45" s="168"/>
      <c r="L45" s="168"/>
      <c r="M45" s="168"/>
      <c r="N45" s="168"/>
      <c r="O45" s="168"/>
      <c r="P45" s="168" t="s">
        <v>228</v>
      </c>
      <c r="Q45" s="639"/>
      <c r="R45" s="179" t="s">
        <v>616</v>
      </c>
      <c r="S45" s="1261">
        <f>IF(P45="冬季",IF(L$24&lt;50,料金単価!$D$7,IF(L$24&lt;100,料金単価!$D$8,IF($L$24&lt;250,料金単価!$D$9,IF($L$24&lt;500,料金単価!$D$10,IF($L$24&lt;800,料金単価!$D$11,料金単価!$D$12))))),IF(L$24&lt;50,料金単価!$E$7,IF(L$24&lt;100,料金単価!$E$8,IF(L$24&lt;250,料金単価!$E$9,IF(L$24&lt;500,料金単価!$E$10,IF(L$24&lt;800,料金単価!$E$11,料金単価!$E$12))))))</f>
        <v>132.49</v>
      </c>
      <c r="T45" s="1261"/>
      <c r="U45" s="168" t="s">
        <v>226</v>
      </c>
      <c r="V45" s="640" t="s">
        <v>682</v>
      </c>
      <c r="W45" s="641">
        <f>W34</f>
        <v>-37.96</v>
      </c>
      <c r="X45" s="642" t="s">
        <v>660</v>
      </c>
      <c r="Y45" s="623" t="s">
        <v>654</v>
      </c>
      <c r="Z45" s="1262">
        <f>IF('様式11-5'!Y$1="LPG",0,L$24)</f>
        <v>0</v>
      </c>
      <c r="AA45" s="1262"/>
      <c r="AB45" s="168" t="s">
        <v>662</v>
      </c>
      <c r="AC45" s="168"/>
      <c r="AD45" s="168"/>
      <c r="AE45" s="168"/>
      <c r="AF45" s="168"/>
      <c r="AG45" s="168"/>
      <c r="AH45" s="1263">
        <f>(S45+W45)*Z45</f>
        <v>0</v>
      </c>
      <c r="AI45" s="1264"/>
      <c r="AJ45" s="1264"/>
      <c r="AK45" s="1265"/>
      <c r="AL45" s="1228"/>
      <c r="AM45" s="1229"/>
      <c r="AN45" s="1232"/>
      <c r="AO45" s="1233"/>
      <c r="AP45" s="1242"/>
      <c r="AQ45" s="1243"/>
      <c r="AR45" s="1246"/>
      <c r="AS45" s="1247"/>
      <c r="AT45" s="1247"/>
      <c r="AU45" s="1250"/>
      <c r="AV45" s="1251"/>
      <c r="AW45" s="90"/>
      <c r="AX45" s="90"/>
    </row>
    <row r="46" spans="2:50" ht="13.5" customHeight="1">
      <c r="B46" s="1208"/>
      <c r="C46" s="1211"/>
      <c r="D46" s="1212"/>
      <c r="E46" s="1270" t="s">
        <v>222</v>
      </c>
      <c r="F46" s="1271"/>
      <c r="G46" s="1271"/>
      <c r="H46" s="1272"/>
      <c r="I46" s="631"/>
      <c r="J46" s="170"/>
      <c r="K46" s="170"/>
      <c r="L46" s="170"/>
      <c r="M46" s="170"/>
      <c r="N46" s="170"/>
      <c r="O46" s="170"/>
      <c r="P46" s="170"/>
      <c r="Q46" s="632"/>
      <c r="R46" s="172"/>
      <c r="S46" s="172"/>
      <c r="T46" s="170"/>
      <c r="U46" s="170"/>
      <c r="V46" s="170"/>
      <c r="W46" s="633"/>
      <c r="X46" s="634"/>
      <c r="Y46" s="634"/>
      <c r="Z46" s="1266">
        <f>SUM(Z45:Z45)</f>
        <v>0</v>
      </c>
      <c r="AA46" s="1266"/>
      <c r="AB46" s="635" t="s">
        <v>221</v>
      </c>
      <c r="AC46" s="635"/>
      <c r="AD46" s="170"/>
      <c r="AE46" s="170"/>
      <c r="AF46" s="170"/>
      <c r="AG46" s="170"/>
      <c r="AH46" s="1267">
        <f>SUM(AH44:AK45)</f>
        <v>1210</v>
      </c>
      <c r="AI46" s="1268"/>
      <c r="AJ46" s="1268"/>
      <c r="AK46" s="1269"/>
      <c r="AL46" s="1238"/>
      <c r="AM46" s="1239"/>
      <c r="AN46" s="1240"/>
      <c r="AO46" s="1241"/>
      <c r="AP46" s="1244"/>
      <c r="AQ46" s="1245"/>
      <c r="AR46" s="1248"/>
      <c r="AS46" s="1249"/>
      <c r="AT46" s="1249"/>
      <c r="AU46" s="1252"/>
      <c r="AV46" s="1253"/>
      <c r="AW46" s="90"/>
      <c r="AX46" s="90"/>
    </row>
    <row r="47" spans="2:50" ht="13.5" customHeight="1">
      <c r="B47" s="1208"/>
      <c r="C47" s="1211"/>
      <c r="D47" s="1212"/>
      <c r="E47" s="1274" t="s">
        <v>621</v>
      </c>
      <c r="F47" s="1216"/>
      <c r="G47" s="1216"/>
      <c r="H47" s="1217"/>
      <c r="I47" s="614" t="s">
        <v>232</v>
      </c>
      <c r="J47" s="173"/>
      <c r="K47" s="173"/>
      <c r="L47" s="173"/>
      <c r="M47" s="173"/>
      <c r="N47" s="173"/>
      <c r="O47" s="173"/>
      <c r="P47" s="173"/>
      <c r="Q47" s="615"/>
      <c r="R47" s="1224">
        <f>$R$36</f>
        <v>0</v>
      </c>
      <c r="S47" s="1224"/>
      <c r="T47" s="173" t="s">
        <v>231</v>
      </c>
      <c r="U47" s="173"/>
      <c r="V47" s="174"/>
      <c r="W47" s="174"/>
      <c r="X47" s="174"/>
      <c r="Y47" s="174"/>
      <c r="Z47" s="174"/>
      <c r="AA47" s="174"/>
      <c r="AB47" s="173">
        <v>1</v>
      </c>
      <c r="AC47" s="387" t="s">
        <v>229</v>
      </c>
      <c r="AD47" s="173"/>
      <c r="AE47" s="173"/>
      <c r="AF47" s="173"/>
      <c r="AG47" s="173"/>
      <c r="AH47" s="1223">
        <f>R47*AB47</f>
        <v>0</v>
      </c>
      <c r="AI47" s="1224"/>
      <c r="AJ47" s="1224"/>
      <c r="AK47" s="1225"/>
      <c r="AL47" s="1228" t="s">
        <v>631</v>
      </c>
      <c r="AM47" s="1229"/>
      <c r="AN47" s="1232">
        <f>AN36</f>
        <v>6</v>
      </c>
      <c r="AO47" s="1233"/>
      <c r="AP47" s="1242" t="s">
        <v>622</v>
      </c>
      <c r="AQ47" s="1243"/>
      <c r="AR47" s="1246">
        <f>AN47*X49/1000</f>
        <v>0</v>
      </c>
      <c r="AS47" s="1247"/>
      <c r="AT47" s="1247"/>
      <c r="AU47" s="1250" t="s">
        <v>220</v>
      </c>
      <c r="AV47" s="1251"/>
      <c r="AW47" s="90"/>
      <c r="AX47" s="90"/>
    </row>
    <row r="48" spans="2:50" ht="13.5" customHeight="1">
      <c r="B48" s="1208"/>
      <c r="C48" s="1211"/>
      <c r="D48" s="1212"/>
      <c r="E48" s="1218"/>
      <c r="F48" s="1219"/>
      <c r="G48" s="1219"/>
      <c r="H48" s="1220"/>
      <c r="I48" s="638" t="s">
        <v>225</v>
      </c>
      <c r="J48" s="168"/>
      <c r="K48" s="168"/>
      <c r="L48" s="168"/>
      <c r="M48" s="168"/>
      <c r="N48" s="168"/>
      <c r="O48" s="168"/>
      <c r="P48" s="168"/>
      <c r="Q48" s="639"/>
      <c r="R48" s="1290">
        <f>$R$37</f>
        <v>296</v>
      </c>
      <c r="S48" s="1291"/>
      <c r="T48" s="168" t="s">
        <v>226</v>
      </c>
      <c r="U48" s="168"/>
      <c r="V48" s="168"/>
      <c r="W48" s="168"/>
      <c r="X48" s="1292">
        <f>IF('様式11-5'!Y$1="LPG",L$24,0)</f>
        <v>0</v>
      </c>
      <c r="Y48" s="1293"/>
      <c r="Z48" s="168" t="s">
        <v>662</v>
      </c>
      <c r="AA48" s="168"/>
      <c r="AB48" s="168"/>
      <c r="AC48" s="169"/>
      <c r="AD48" s="168"/>
      <c r="AE48" s="168"/>
      <c r="AF48" s="168"/>
      <c r="AG48" s="168"/>
      <c r="AH48" s="1263">
        <f>R48*X48</f>
        <v>0</v>
      </c>
      <c r="AI48" s="1264"/>
      <c r="AJ48" s="1264"/>
      <c r="AK48" s="1265"/>
      <c r="AL48" s="1228"/>
      <c r="AM48" s="1229"/>
      <c r="AN48" s="1232"/>
      <c r="AO48" s="1233"/>
      <c r="AP48" s="1242"/>
      <c r="AQ48" s="1243"/>
      <c r="AR48" s="1246"/>
      <c r="AS48" s="1247"/>
      <c r="AT48" s="1247"/>
      <c r="AU48" s="1250"/>
      <c r="AV48" s="1251"/>
      <c r="AW48" s="90"/>
      <c r="AX48" s="90"/>
    </row>
    <row r="49" spans="2:50" ht="13.5" customHeight="1" thickBot="1">
      <c r="B49" s="1208"/>
      <c r="C49" s="1213"/>
      <c r="D49" s="1214"/>
      <c r="E49" s="1270" t="s">
        <v>222</v>
      </c>
      <c r="F49" s="1271"/>
      <c r="G49" s="1271"/>
      <c r="H49" s="1272"/>
      <c r="I49" s="631"/>
      <c r="J49" s="170"/>
      <c r="K49" s="170"/>
      <c r="L49" s="170"/>
      <c r="M49" s="170"/>
      <c r="N49" s="170"/>
      <c r="O49" s="170"/>
      <c r="P49" s="170"/>
      <c r="Q49" s="632"/>
      <c r="R49" s="172"/>
      <c r="S49" s="172"/>
      <c r="T49" s="170"/>
      <c r="U49" s="170"/>
      <c r="V49" s="170"/>
      <c r="W49" s="633"/>
      <c r="X49" s="1294">
        <f>SUM(X48:Y48)</f>
        <v>0</v>
      </c>
      <c r="Y49" s="1294"/>
      <c r="Z49" s="170" t="s">
        <v>221</v>
      </c>
      <c r="AA49" s="170"/>
      <c r="AB49" s="170"/>
      <c r="AC49" s="171"/>
      <c r="AD49" s="170"/>
      <c r="AE49" s="170"/>
      <c r="AF49" s="170"/>
      <c r="AG49" s="170"/>
      <c r="AH49" s="1267">
        <f>SUM(AH47:AK48)</f>
        <v>0</v>
      </c>
      <c r="AI49" s="1268"/>
      <c r="AJ49" s="1268"/>
      <c r="AK49" s="1269"/>
      <c r="AL49" s="1238"/>
      <c r="AM49" s="1239"/>
      <c r="AN49" s="1240"/>
      <c r="AO49" s="1241"/>
      <c r="AP49" s="1244"/>
      <c r="AQ49" s="1245"/>
      <c r="AR49" s="1248"/>
      <c r="AS49" s="1249"/>
      <c r="AT49" s="1249"/>
      <c r="AU49" s="1252"/>
      <c r="AV49" s="1253"/>
      <c r="AW49" s="90"/>
      <c r="AX49" s="90"/>
    </row>
    <row r="50" spans="2:50" ht="13.5" customHeight="1">
      <c r="B50" s="1234" t="s">
        <v>259</v>
      </c>
      <c r="C50" s="981"/>
      <c r="D50" s="981"/>
      <c r="E50" s="980" t="s">
        <v>173</v>
      </c>
      <c r="F50" s="981"/>
      <c r="G50" s="981"/>
      <c r="H50" s="982"/>
      <c r="I50" s="980" t="s">
        <v>258</v>
      </c>
      <c r="J50" s="981"/>
      <c r="K50" s="981"/>
      <c r="L50" s="981"/>
      <c r="M50" s="981"/>
      <c r="N50" s="981"/>
      <c r="O50" s="981"/>
      <c r="P50" s="981"/>
      <c r="Q50" s="982"/>
      <c r="R50" s="980" t="s">
        <v>257</v>
      </c>
      <c r="S50" s="981"/>
      <c r="T50" s="981"/>
      <c r="U50" s="981"/>
      <c r="V50" s="981"/>
      <c r="W50" s="981"/>
      <c r="X50" s="981"/>
      <c r="Y50" s="981"/>
      <c r="Z50" s="981"/>
      <c r="AA50" s="981"/>
      <c r="AB50" s="981"/>
      <c r="AC50" s="981"/>
      <c r="AD50" s="981"/>
      <c r="AE50" s="981"/>
      <c r="AF50" s="981"/>
      <c r="AG50" s="982"/>
      <c r="AH50" s="980" t="s">
        <v>256</v>
      </c>
      <c r="AI50" s="981"/>
      <c r="AJ50" s="981"/>
      <c r="AK50" s="1235"/>
      <c r="AL50" s="1236" t="s">
        <v>173</v>
      </c>
      <c r="AM50" s="1237"/>
      <c r="AN50" s="1010" t="s">
        <v>255</v>
      </c>
      <c r="AO50" s="1011"/>
      <c r="AP50" s="1011"/>
      <c r="AQ50" s="1206"/>
      <c r="AR50" s="1010" t="s">
        <v>254</v>
      </c>
      <c r="AS50" s="1011"/>
      <c r="AT50" s="1011"/>
      <c r="AU50" s="1011"/>
      <c r="AV50" s="1012"/>
      <c r="AW50" s="90"/>
      <c r="AX50" s="90"/>
    </row>
    <row r="51" spans="2:50" ht="13.5" customHeight="1">
      <c r="B51" s="1207" t="s">
        <v>483</v>
      </c>
      <c r="C51" s="1209" t="s">
        <v>253</v>
      </c>
      <c r="D51" s="1210"/>
      <c r="E51" s="1215" t="s">
        <v>252</v>
      </c>
      <c r="F51" s="1216"/>
      <c r="G51" s="1216"/>
      <c r="H51" s="1217"/>
      <c r="I51" s="614" t="s">
        <v>232</v>
      </c>
      <c r="J51" s="173"/>
      <c r="K51" s="173"/>
      <c r="L51" s="173"/>
      <c r="M51" s="173"/>
      <c r="N51" s="173"/>
      <c r="O51" s="173"/>
      <c r="P51" s="173"/>
      <c r="Q51" s="615"/>
      <c r="R51" s="1221">
        <f>IF($AJ$16+$AJ$18+$AJ$20+$AJ$22=0,0,1644.76)</f>
        <v>0</v>
      </c>
      <c r="S51" s="1221"/>
      <c r="T51" s="173" t="s">
        <v>250</v>
      </c>
      <c r="U51" s="173"/>
      <c r="V51" s="173"/>
      <c r="W51" s="1222">
        <f>$W$29</f>
        <v>0</v>
      </c>
      <c r="X51" s="1222"/>
      <c r="Y51" s="173" t="s">
        <v>704</v>
      </c>
      <c r="Z51" s="173"/>
      <c r="AA51" s="173">
        <v>1</v>
      </c>
      <c r="AB51" s="173" t="s">
        <v>248</v>
      </c>
      <c r="AC51" s="173"/>
      <c r="AD51" s="181">
        <v>0.85</v>
      </c>
      <c r="AE51" s="173" t="s">
        <v>247</v>
      </c>
      <c r="AF51" s="173"/>
      <c r="AG51" s="173"/>
      <c r="AH51" s="1223">
        <f>R51*W51*AA51*AD51</f>
        <v>0</v>
      </c>
      <c r="AI51" s="1224"/>
      <c r="AJ51" s="1224"/>
      <c r="AK51" s="1225"/>
      <c r="AL51" s="1226" t="s">
        <v>166</v>
      </c>
      <c r="AM51" s="1227"/>
      <c r="AN51" s="1230">
        <f>AN40</f>
        <v>0.43099999999999999</v>
      </c>
      <c r="AO51" s="1231"/>
      <c r="AP51" s="1255" t="s">
        <v>655</v>
      </c>
      <c r="AQ51" s="1256"/>
      <c r="AR51" s="1257">
        <f>AN51*AB54/1000</f>
        <v>0</v>
      </c>
      <c r="AS51" s="1258"/>
      <c r="AT51" s="1258"/>
      <c r="AU51" s="1255" t="s">
        <v>220</v>
      </c>
      <c r="AV51" s="1276"/>
      <c r="AW51" s="90"/>
      <c r="AX51" s="90"/>
    </row>
    <row r="52" spans="2:50" ht="13.5" customHeight="1">
      <c r="B52" s="1208"/>
      <c r="C52" s="1211"/>
      <c r="D52" s="1212"/>
      <c r="E52" s="1218"/>
      <c r="F52" s="1219"/>
      <c r="G52" s="1219"/>
      <c r="H52" s="1220"/>
      <c r="I52" s="1278" t="s">
        <v>225</v>
      </c>
      <c r="J52" s="1229"/>
      <c r="K52" s="1279"/>
      <c r="L52" s="1280" t="s">
        <v>246</v>
      </c>
      <c r="M52" s="1229"/>
      <c r="N52" s="1229"/>
      <c r="O52" s="1279"/>
      <c r="P52" s="1281" t="s">
        <v>245</v>
      </c>
      <c r="Q52" s="1282"/>
      <c r="R52" s="179" t="s">
        <v>651</v>
      </c>
      <c r="S52" s="178">
        <f>IF(P52="夏季",17.25,16.16)</f>
        <v>17.25</v>
      </c>
      <c r="T52" s="616" t="s">
        <v>652</v>
      </c>
      <c r="U52" s="617">
        <f>$U$30</f>
        <v>-5.0199999999999996</v>
      </c>
      <c r="V52" s="616" t="s">
        <v>652</v>
      </c>
      <c r="W52" s="618">
        <f>$W$30</f>
        <v>3.36</v>
      </c>
      <c r="X52" s="619" t="s">
        <v>625</v>
      </c>
      <c r="Y52" s="169" t="s">
        <v>239</v>
      </c>
      <c r="Z52" s="619"/>
      <c r="AA52" s="177"/>
      <c r="AB52" s="1283">
        <f>N$16+N$18+N$22+N$20</f>
        <v>0</v>
      </c>
      <c r="AC52" s="1283"/>
      <c r="AD52" s="169" t="s">
        <v>653</v>
      </c>
      <c r="AE52" s="169"/>
      <c r="AF52" s="169"/>
      <c r="AG52" s="620"/>
      <c r="AH52" s="1284">
        <f>(S52+U52+W52)*AB52</f>
        <v>0</v>
      </c>
      <c r="AI52" s="1285"/>
      <c r="AJ52" s="1285"/>
      <c r="AK52" s="1286"/>
      <c r="AL52" s="1228"/>
      <c r="AM52" s="1229"/>
      <c r="AN52" s="1232"/>
      <c r="AO52" s="1233"/>
      <c r="AP52" s="1242"/>
      <c r="AQ52" s="1243"/>
      <c r="AR52" s="1246"/>
      <c r="AS52" s="1247"/>
      <c r="AT52" s="1247"/>
      <c r="AU52" s="1242"/>
      <c r="AV52" s="1277"/>
      <c r="AW52" s="90"/>
      <c r="AX52" s="90"/>
    </row>
    <row r="53" spans="2:50" ht="13.5" customHeight="1">
      <c r="B53" s="1208"/>
      <c r="C53" s="1211"/>
      <c r="D53" s="1212"/>
      <c r="E53" s="1218"/>
      <c r="F53" s="1219"/>
      <c r="G53" s="1219"/>
      <c r="H53" s="1220"/>
      <c r="I53" s="621"/>
      <c r="J53" s="622"/>
      <c r="K53" s="622"/>
      <c r="L53" s="623"/>
      <c r="M53" s="623"/>
      <c r="N53" s="623"/>
      <c r="O53" s="623"/>
      <c r="P53" s="623"/>
      <c r="Q53" s="624"/>
      <c r="R53" s="176"/>
      <c r="S53" s="625" t="s">
        <v>238</v>
      </c>
      <c r="T53" s="643"/>
      <c r="U53" s="644" t="s">
        <v>237</v>
      </c>
      <c r="V53" s="643"/>
      <c r="W53" s="628" t="s">
        <v>236</v>
      </c>
      <c r="Y53" s="175"/>
      <c r="AA53" s="93"/>
      <c r="AB53" s="386"/>
      <c r="AC53" s="386"/>
      <c r="AD53" s="175"/>
      <c r="AE53" s="175"/>
      <c r="AF53" s="175"/>
      <c r="AG53" s="630"/>
      <c r="AH53" s="1287"/>
      <c r="AI53" s="1288"/>
      <c r="AJ53" s="1288"/>
      <c r="AK53" s="1289"/>
      <c r="AL53" s="1228"/>
      <c r="AM53" s="1229"/>
      <c r="AN53" s="1232"/>
      <c r="AO53" s="1233"/>
      <c r="AP53" s="1242"/>
      <c r="AQ53" s="1243"/>
      <c r="AR53" s="1246"/>
      <c r="AS53" s="1247"/>
      <c r="AT53" s="1247"/>
      <c r="AU53" s="1242"/>
      <c r="AV53" s="1277"/>
      <c r="AW53" s="90"/>
      <c r="AX53" s="90"/>
    </row>
    <row r="54" spans="2:50" ht="13.5" customHeight="1">
      <c r="B54" s="1208"/>
      <c r="C54" s="1213"/>
      <c r="D54" s="1214"/>
      <c r="E54" s="1270" t="s">
        <v>222</v>
      </c>
      <c r="F54" s="1271"/>
      <c r="G54" s="1271"/>
      <c r="H54" s="1272"/>
      <c r="I54" s="631"/>
      <c r="J54" s="170"/>
      <c r="K54" s="170"/>
      <c r="L54" s="170"/>
      <c r="M54" s="170"/>
      <c r="N54" s="170"/>
      <c r="O54" s="170"/>
      <c r="P54" s="170"/>
      <c r="Q54" s="632"/>
      <c r="R54" s="172"/>
      <c r="S54" s="172"/>
      <c r="T54" s="170"/>
      <c r="U54" s="170"/>
      <c r="V54" s="170"/>
      <c r="W54" s="633"/>
      <c r="X54" s="634"/>
      <c r="Y54" s="634"/>
      <c r="Z54" s="635"/>
      <c r="AA54" s="636"/>
      <c r="AB54" s="1273">
        <f>SUM(AB52:AC52)</f>
        <v>0</v>
      </c>
      <c r="AC54" s="1273"/>
      <c r="AD54" s="637" t="s">
        <v>235</v>
      </c>
      <c r="AE54" s="170"/>
      <c r="AF54" s="170"/>
      <c r="AG54" s="170"/>
      <c r="AH54" s="1267">
        <f>SUM(AH51:AK52)</f>
        <v>0</v>
      </c>
      <c r="AI54" s="1268"/>
      <c r="AJ54" s="1268"/>
      <c r="AK54" s="1269"/>
      <c r="AL54" s="1228"/>
      <c r="AM54" s="1229"/>
      <c r="AN54" s="1232"/>
      <c r="AO54" s="1233"/>
      <c r="AP54" s="1242"/>
      <c r="AQ54" s="1243"/>
      <c r="AR54" s="1246"/>
      <c r="AS54" s="1247"/>
      <c r="AT54" s="1247"/>
      <c r="AU54" s="1242"/>
      <c r="AV54" s="1277"/>
      <c r="AW54" s="90"/>
      <c r="AX54" s="90"/>
    </row>
    <row r="55" spans="2:50" ht="13.5" customHeight="1">
      <c r="B55" s="1208"/>
      <c r="C55" s="1209" t="s">
        <v>234</v>
      </c>
      <c r="D55" s="1210"/>
      <c r="E55" s="1274" t="s">
        <v>233</v>
      </c>
      <c r="F55" s="1216"/>
      <c r="G55" s="1216"/>
      <c r="H55" s="1217"/>
      <c r="I55" s="614" t="s">
        <v>232</v>
      </c>
      <c r="J55" s="173"/>
      <c r="K55" s="173"/>
      <c r="L55" s="173"/>
      <c r="M55" s="173"/>
      <c r="N55" s="173"/>
      <c r="O55" s="173"/>
      <c r="P55" s="173"/>
      <c r="Q55" s="615"/>
      <c r="R55" s="354" t="s">
        <v>614</v>
      </c>
      <c r="S55" s="1275">
        <f>IF('様式11-5'!Y$1="LPG",0,IF(N$24&lt;50,料金単価!$C$7,(IF(N$24&lt;100,料金単価!$C$8,IF($N$24&lt;250,料金単価!$C$9,IF($N$24&lt;500,料金単価!$C$10,IF($N$24&lt;800,料金単価!$C$11,料金単価!$C$12)))))))</f>
        <v>1210</v>
      </c>
      <c r="T55" s="1275"/>
      <c r="U55" s="173" t="s">
        <v>231</v>
      </c>
      <c r="V55" s="388"/>
      <c r="W55" s="174"/>
      <c r="X55" s="174"/>
      <c r="Y55" s="174"/>
      <c r="Z55" s="174"/>
      <c r="AA55" s="174"/>
      <c r="AB55" s="173">
        <v>1</v>
      </c>
      <c r="AC55" s="387" t="s">
        <v>229</v>
      </c>
      <c r="AD55" s="173"/>
      <c r="AE55" s="173"/>
      <c r="AF55" s="173"/>
      <c r="AG55" s="173"/>
      <c r="AH55" s="1223">
        <f>S55*AB55</f>
        <v>1210</v>
      </c>
      <c r="AI55" s="1224"/>
      <c r="AJ55" s="1224"/>
      <c r="AK55" s="1225"/>
      <c r="AL55" s="1254" t="s">
        <v>233</v>
      </c>
      <c r="AM55" s="1227"/>
      <c r="AN55" s="1230">
        <f>AN44</f>
        <v>2.29</v>
      </c>
      <c r="AO55" s="1231"/>
      <c r="AP55" s="1255" t="s">
        <v>645</v>
      </c>
      <c r="AQ55" s="1256"/>
      <c r="AR55" s="1257">
        <f>AN55*X57/1000</f>
        <v>0</v>
      </c>
      <c r="AS55" s="1258"/>
      <c r="AT55" s="1258"/>
      <c r="AU55" s="1259" t="s">
        <v>220</v>
      </c>
      <c r="AV55" s="1260"/>
      <c r="AW55" s="90"/>
      <c r="AX55" s="90"/>
    </row>
    <row r="56" spans="2:50" ht="13.5" customHeight="1">
      <c r="B56" s="1208"/>
      <c r="C56" s="1211"/>
      <c r="D56" s="1212"/>
      <c r="E56" s="1218"/>
      <c r="F56" s="1219"/>
      <c r="G56" s="1219"/>
      <c r="H56" s="1220"/>
      <c r="I56" s="638" t="s">
        <v>225</v>
      </c>
      <c r="J56" s="168"/>
      <c r="K56" s="168"/>
      <c r="L56" s="168"/>
      <c r="M56" s="168"/>
      <c r="N56" s="168"/>
      <c r="O56" s="168"/>
      <c r="P56" s="168" t="s">
        <v>228</v>
      </c>
      <c r="Q56" s="639"/>
      <c r="R56" s="179" t="s">
        <v>614</v>
      </c>
      <c r="S56" s="1261">
        <f>IF(P56="冬季",IF(N$24&lt;50,料金単価!$D$7,IF(N$24&lt;100,料金単価!$D$8,IF($N$24&lt;250,料金単価!$D$9,IF($N$24&lt;500,料金単価!$D$10,IF($N$24&lt;800,料金単価!$D$11,料金単価!$D$12))))),IF(N$24&lt;50,料金単価!$E$7,IF(N$24&lt;100,料金単価!$E$8,IF(N$24&lt;250,料金単価!$E$9,IF(N$24&lt;500,料金単価!$E$10,IF(N$24&lt;800,料金単価!$E$11,料金単価!$E$12))))))</f>
        <v>132.49</v>
      </c>
      <c r="T56" s="1261"/>
      <c r="U56" s="168" t="s">
        <v>226</v>
      </c>
      <c r="V56" s="640" t="s">
        <v>646</v>
      </c>
      <c r="W56" s="641">
        <f>W45</f>
        <v>-37.96</v>
      </c>
      <c r="X56" s="642" t="s">
        <v>618</v>
      </c>
      <c r="Y56" s="623" t="s">
        <v>647</v>
      </c>
      <c r="Z56" s="1295">
        <f>IF('様式11-5'!Y$1="LPG",0,N$24)</f>
        <v>0</v>
      </c>
      <c r="AA56" s="1295"/>
      <c r="AB56" s="168" t="s">
        <v>648</v>
      </c>
      <c r="AC56" s="168"/>
      <c r="AD56" s="168"/>
      <c r="AE56" s="168"/>
      <c r="AF56" s="168"/>
      <c r="AG56" s="168"/>
      <c r="AH56" s="1263">
        <f>(S56+W56)*Z56</f>
        <v>0</v>
      </c>
      <c r="AI56" s="1264"/>
      <c r="AJ56" s="1264"/>
      <c r="AK56" s="1265"/>
      <c r="AL56" s="1228"/>
      <c r="AM56" s="1229"/>
      <c r="AN56" s="1232"/>
      <c r="AO56" s="1233"/>
      <c r="AP56" s="1242"/>
      <c r="AQ56" s="1243"/>
      <c r="AR56" s="1246"/>
      <c r="AS56" s="1247"/>
      <c r="AT56" s="1247"/>
      <c r="AU56" s="1250"/>
      <c r="AV56" s="1251"/>
      <c r="AW56" s="90"/>
      <c r="AX56" s="90"/>
    </row>
    <row r="57" spans="2:50" ht="13.5" customHeight="1">
      <c r="B57" s="1208"/>
      <c r="C57" s="1211"/>
      <c r="D57" s="1212"/>
      <c r="E57" s="1270" t="s">
        <v>222</v>
      </c>
      <c r="F57" s="1271"/>
      <c r="G57" s="1271"/>
      <c r="H57" s="1272"/>
      <c r="I57" s="631"/>
      <c r="J57" s="170"/>
      <c r="K57" s="170"/>
      <c r="L57" s="170"/>
      <c r="M57" s="170"/>
      <c r="N57" s="170"/>
      <c r="O57" s="170"/>
      <c r="P57" s="170"/>
      <c r="Q57" s="632"/>
      <c r="R57" s="172"/>
      <c r="S57" s="172"/>
      <c r="T57" s="170"/>
      <c r="U57" s="170"/>
      <c r="V57" s="170"/>
      <c r="W57" s="633"/>
      <c r="X57" s="634"/>
      <c r="Y57" s="634"/>
      <c r="Z57" s="1266">
        <f>SUM(Z56:Z56)</f>
        <v>0</v>
      </c>
      <c r="AA57" s="1266"/>
      <c r="AB57" s="635" t="s">
        <v>221</v>
      </c>
      <c r="AC57" s="635"/>
      <c r="AD57" s="170"/>
      <c r="AE57" s="170"/>
      <c r="AF57" s="170"/>
      <c r="AG57" s="170"/>
      <c r="AH57" s="1267">
        <f>SUM(AH55:AK56)</f>
        <v>1210</v>
      </c>
      <c r="AI57" s="1268"/>
      <c r="AJ57" s="1268"/>
      <c r="AK57" s="1269"/>
      <c r="AL57" s="1238"/>
      <c r="AM57" s="1239"/>
      <c r="AN57" s="1240"/>
      <c r="AO57" s="1241"/>
      <c r="AP57" s="1244"/>
      <c r="AQ57" s="1245"/>
      <c r="AR57" s="1248"/>
      <c r="AS57" s="1249"/>
      <c r="AT57" s="1249"/>
      <c r="AU57" s="1252"/>
      <c r="AV57" s="1253"/>
      <c r="AW57" s="90"/>
      <c r="AX57" s="90"/>
    </row>
    <row r="58" spans="2:50" ht="13.5" customHeight="1">
      <c r="B58" s="1208"/>
      <c r="C58" s="1211"/>
      <c r="D58" s="1212"/>
      <c r="E58" s="1274" t="s">
        <v>649</v>
      </c>
      <c r="F58" s="1216"/>
      <c r="G58" s="1216"/>
      <c r="H58" s="1217"/>
      <c r="I58" s="614" t="s">
        <v>232</v>
      </c>
      <c r="J58" s="173"/>
      <c r="K58" s="173"/>
      <c r="L58" s="173"/>
      <c r="M58" s="173"/>
      <c r="N58" s="173"/>
      <c r="O58" s="173"/>
      <c r="P58" s="173"/>
      <c r="Q58" s="615"/>
      <c r="R58" s="1224">
        <f>$R$36</f>
        <v>0</v>
      </c>
      <c r="S58" s="1224"/>
      <c r="T58" s="173" t="s">
        <v>231</v>
      </c>
      <c r="U58" s="173"/>
      <c r="V58" s="174"/>
      <c r="W58" s="174"/>
      <c r="X58" s="174"/>
      <c r="Y58" s="174"/>
      <c r="Z58" s="174"/>
      <c r="AA58" s="174"/>
      <c r="AB58" s="173">
        <v>1</v>
      </c>
      <c r="AC58" s="387" t="s">
        <v>229</v>
      </c>
      <c r="AD58" s="173"/>
      <c r="AE58" s="173"/>
      <c r="AF58" s="173"/>
      <c r="AG58" s="173"/>
      <c r="AH58" s="1223">
        <f>R58*AB58</f>
        <v>0</v>
      </c>
      <c r="AI58" s="1224"/>
      <c r="AJ58" s="1224"/>
      <c r="AK58" s="1225"/>
      <c r="AL58" s="1228" t="s">
        <v>649</v>
      </c>
      <c r="AM58" s="1229"/>
      <c r="AN58" s="1232">
        <f>AN47</f>
        <v>6</v>
      </c>
      <c r="AO58" s="1233"/>
      <c r="AP58" s="1242" t="s">
        <v>645</v>
      </c>
      <c r="AQ58" s="1243"/>
      <c r="AR58" s="1246">
        <f>AN58*X60/1000</f>
        <v>0</v>
      </c>
      <c r="AS58" s="1247"/>
      <c r="AT58" s="1247"/>
      <c r="AU58" s="1250" t="s">
        <v>220</v>
      </c>
      <c r="AV58" s="1251"/>
      <c r="AW58" s="90"/>
      <c r="AX58" s="90"/>
    </row>
    <row r="59" spans="2:50" ht="13.5" customHeight="1">
      <c r="B59" s="1208"/>
      <c r="C59" s="1211"/>
      <c r="D59" s="1212"/>
      <c r="E59" s="1218"/>
      <c r="F59" s="1219"/>
      <c r="G59" s="1219"/>
      <c r="H59" s="1220"/>
      <c r="I59" s="638" t="s">
        <v>225</v>
      </c>
      <c r="J59" s="168"/>
      <c r="K59" s="168"/>
      <c r="L59" s="168"/>
      <c r="M59" s="168"/>
      <c r="N59" s="168"/>
      <c r="O59" s="168"/>
      <c r="P59" s="168"/>
      <c r="Q59" s="639"/>
      <c r="R59" s="1290">
        <f>$R$37</f>
        <v>296</v>
      </c>
      <c r="S59" s="1291"/>
      <c r="T59" s="168" t="s">
        <v>226</v>
      </c>
      <c r="U59" s="168"/>
      <c r="V59" s="168"/>
      <c r="W59" s="168"/>
      <c r="X59" s="1292">
        <f>IF('様式11-5'!Y$1="LPG",N$24,0)</f>
        <v>0</v>
      </c>
      <c r="Y59" s="1293"/>
      <c r="Z59" s="168" t="s">
        <v>648</v>
      </c>
      <c r="AA59" s="168"/>
      <c r="AB59" s="168"/>
      <c r="AC59" s="169"/>
      <c r="AD59" s="168"/>
      <c r="AE59" s="168"/>
      <c r="AF59" s="168"/>
      <c r="AG59" s="168"/>
      <c r="AH59" s="1263">
        <f>R59*X59</f>
        <v>0</v>
      </c>
      <c r="AI59" s="1264"/>
      <c r="AJ59" s="1264"/>
      <c r="AK59" s="1265"/>
      <c r="AL59" s="1228"/>
      <c r="AM59" s="1229"/>
      <c r="AN59" s="1232"/>
      <c r="AO59" s="1233"/>
      <c r="AP59" s="1242"/>
      <c r="AQ59" s="1243"/>
      <c r="AR59" s="1246"/>
      <c r="AS59" s="1247"/>
      <c r="AT59" s="1247"/>
      <c r="AU59" s="1250"/>
      <c r="AV59" s="1251"/>
      <c r="AW59" s="90"/>
      <c r="AX59" s="90"/>
    </row>
    <row r="60" spans="2:50" ht="13.5" customHeight="1" thickBot="1">
      <c r="B60" s="1208"/>
      <c r="C60" s="1213"/>
      <c r="D60" s="1214"/>
      <c r="E60" s="1270" t="s">
        <v>222</v>
      </c>
      <c r="F60" s="1271"/>
      <c r="G60" s="1271"/>
      <c r="H60" s="1272"/>
      <c r="I60" s="631"/>
      <c r="J60" s="170"/>
      <c r="K60" s="170"/>
      <c r="L60" s="170"/>
      <c r="M60" s="170"/>
      <c r="N60" s="170"/>
      <c r="O60" s="170"/>
      <c r="P60" s="170"/>
      <c r="Q60" s="632"/>
      <c r="R60" s="172"/>
      <c r="S60" s="172"/>
      <c r="T60" s="170"/>
      <c r="U60" s="170"/>
      <c r="V60" s="170"/>
      <c r="W60" s="633"/>
      <c r="X60" s="1294">
        <f>SUM(X59:Y59)</f>
        <v>0</v>
      </c>
      <c r="Y60" s="1294"/>
      <c r="Z60" s="170" t="s">
        <v>221</v>
      </c>
      <c r="AA60" s="170"/>
      <c r="AB60" s="170"/>
      <c r="AC60" s="171"/>
      <c r="AD60" s="170"/>
      <c r="AE60" s="170"/>
      <c r="AF60" s="170"/>
      <c r="AG60" s="170"/>
      <c r="AH60" s="1267">
        <f>SUM(AH58:AK59)</f>
        <v>0</v>
      </c>
      <c r="AI60" s="1268"/>
      <c r="AJ60" s="1268"/>
      <c r="AK60" s="1269"/>
      <c r="AL60" s="1238"/>
      <c r="AM60" s="1239"/>
      <c r="AN60" s="1240"/>
      <c r="AO60" s="1241"/>
      <c r="AP60" s="1244"/>
      <c r="AQ60" s="1245"/>
      <c r="AR60" s="1248"/>
      <c r="AS60" s="1249"/>
      <c r="AT60" s="1249"/>
      <c r="AU60" s="1252"/>
      <c r="AV60" s="1253"/>
      <c r="AW60" s="90"/>
      <c r="AX60" s="90"/>
    </row>
    <row r="61" spans="2:50" ht="13.5" customHeight="1">
      <c r="B61" s="1234" t="s">
        <v>259</v>
      </c>
      <c r="C61" s="981"/>
      <c r="D61" s="981"/>
      <c r="E61" s="980" t="s">
        <v>173</v>
      </c>
      <c r="F61" s="981"/>
      <c r="G61" s="981"/>
      <c r="H61" s="982"/>
      <c r="I61" s="980" t="s">
        <v>258</v>
      </c>
      <c r="J61" s="981"/>
      <c r="K61" s="981"/>
      <c r="L61" s="981"/>
      <c r="M61" s="981"/>
      <c r="N61" s="981"/>
      <c r="O61" s="981"/>
      <c r="P61" s="981"/>
      <c r="Q61" s="982"/>
      <c r="R61" s="980" t="s">
        <v>257</v>
      </c>
      <c r="S61" s="981"/>
      <c r="T61" s="981"/>
      <c r="U61" s="981"/>
      <c r="V61" s="981"/>
      <c r="W61" s="981"/>
      <c r="X61" s="981"/>
      <c r="Y61" s="981"/>
      <c r="Z61" s="981"/>
      <c r="AA61" s="981"/>
      <c r="AB61" s="981"/>
      <c r="AC61" s="981"/>
      <c r="AD61" s="981"/>
      <c r="AE61" s="981"/>
      <c r="AF61" s="981"/>
      <c r="AG61" s="982"/>
      <c r="AH61" s="980" t="s">
        <v>256</v>
      </c>
      <c r="AI61" s="981"/>
      <c r="AJ61" s="981"/>
      <c r="AK61" s="1235"/>
      <c r="AL61" s="1236" t="s">
        <v>173</v>
      </c>
      <c r="AM61" s="1237"/>
      <c r="AN61" s="1010" t="s">
        <v>255</v>
      </c>
      <c r="AO61" s="1011"/>
      <c r="AP61" s="1011"/>
      <c r="AQ61" s="1206"/>
      <c r="AR61" s="1010" t="s">
        <v>254</v>
      </c>
      <c r="AS61" s="1011"/>
      <c r="AT61" s="1011"/>
      <c r="AU61" s="1011"/>
      <c r="AV61" s="1012"/>
      <c r="AW61" s="90"/>
      <c r="AX61" s="90"/>
    </row>
    <row r="62" spans="2:50" ht="13.5" customHeight="1">
      <c r="B62" s="1207" t="s">
        <v>484</v>
      </c>
      <c r="C62" s="1209" t="s">
        <v>253</v>
      </c>
      <c r="D62" s="1210"/>
      <c r="E62" s="1215" t="s">
        <v>252</v>
      </c>
      <c r="F62" s="1216"/>
      <c r="G62" s="1216"/>
      <c r="H62" s="1217"/>
      <c r="I62" s="614" t="s">
        <v>232</v>
      </c>
      <c r="J62" s="173"/>
      <c r="K62" s="173"/>
      <c r="L62" s="173"/>
      <c r="M62" s="173"/>
      <c r="N62" s="173"/>
      <c r="O62" s="173"/>
      <c r="P62" s="173"/>
      <c r="Q62" s="615"/>
      <c r="R62" s="1221">
        <f>IF($AJ$16+$AJ$18+$AJ$20+$AJ$22=0,0,1644.76)</f>
        <v>0</v>
      </c>
      <c r="S62" s="1221"/>
      <c r="T62" s="173" t="s">
        <v>250</v>
      </c>
      <c r="U62" s="173"/>
      <c r="V62" s="173"/>
      <c r="W62" s="1222">
        <f>$W$29</f>
        <v>0</v>
      </c>
      <c r="X62" s="1222"/>
      <c r="Y62" s="173" t="s">
        <v>608</v>
      </c>
      <c r="Z62" s="173"/>
      <c r="AA62" s="173">
        <v>1</v>
      </c>
      <c r="AB62" s="173" t="s">
        <v>248</v>
      </c>
      <c r="AC62" s="173"/>
      <c r="AD62" s="181">
        <v>0.85</v>
      </c>
      <c r="AE62" s="173" t="s">
        <v>247</v>
      </c>
      <c r="AF62" s="173"/>
      <c r="AG62" s="173"/>
      <c r="AH62" s="1223">
        <f>R62*W62*AA62*AD62</f>
        <v>0</v>
      </c>
      <c r="AI62" s="1224"/>
      <c r="AJ62" s="1224"/>
      <c r="AK62" s="1225"/>
      <c r="AL62" s="1226" t="s">
        <v>166</v>
      </c>
      <c r="AM62" s="1227"/>
      <c r="AN62" s="1230">
        <f>AN29</f>
        <v>0.43099999999999999</v>
      </c>
      <c r="AO62" s="1231"/>
      <c r="AP62" s="1255" t="s">
        <v>634</v>
      </c>
      <c r="AQ62" s="1256"/>
      <c r="AR62" s="1257">
        <f>AN62*AB65/1000</f>
        <v>0</v>
      </c>
      <c r="AS62" s="1258"/>
      <c r="AT62" s="1258"/>
      <c r="AU62" s="1255" t="s">
        <v>220</v>
      </c>
      <c r="AV62" s="1276"/>
      <c r="AW62" s="90"/>
      <c r="AX62" s="90"/>
    </row>
    <row r="63" spans="2:50" ht="13.5" customHeight="1">
      <c r="B63" s="1208"/>
      <c r="C63" s="1211"/>
      <c r="D63" s="1212"/>
      <c r="E63" s="1218"/>
      <c r="F63" s="1219"/>
      <c r="G63" s="1219"/>
      <c r="H63" s="1220"/>
      <c r="I63" s="1278" t="s">
        <v>225</v>
      </c>
      <c r="J63" s="1229"/>
      <c r="K63" s="1279"/>
      <c r="L63" s="1280" t="s">
        <v>246</v>
      </c>
      <c r="M63" s="1229"/>
      <c r="N63" s="1229"/>
      <c r="O63" s="1279"/>
      <c r="P63" s="1281" t="s">
        <v>245</v>
      </c>
      <c r="Q63" s="1282"/>
      <c r="R63" s="179" t="s">
        <v>668</v>
      </c>
      <c r="S63" s="178">
        <f>IF(P63="夏季",17.25,16.16)</f>
        <v>17.25</v>
      </c>
      <c r="T63" s="616" t="s">
        <v>611</v>
      </c>
      <c r="U63" s="617">
        <f>$U$30</f>
        <v>-5.0199999999999996</v>
      </c>
      <c r="V63" s="616" t="s">
        <v>637</v>
      </c>
      <c r="W63" s="618">
        <f>$W$30</f>
        <v>3.36</v>
      </c>
      <c r="X63" s="619" t="s">
        <v>612</v>
      </c>
      <c r="Y63" s="169" t="s">
        <v>239</v>
      </c>
      <c r="Z63" s="619"/>
      <c r="AA63" s="177"/>
      <c r="AB63" s="1283">
        <f>P$16+P$18+P$22+P$20</f>
        <v>0</v>
      </c>
      <c r="AC63" s="1283"/>
      <c r="AD63" s="169" t="s">
        <v>653</v>
      </c>
      <c r="AE63" s="169"/>
      <c r="AF63" s="169"/>
      <c r="AG63" s="620"/>
      <c r="AH63" s="1284">
        <f>(S63+U63+W63)*AB63</f>
        <v>0</v>
      </c>
      <c r="AI63" s="1285"/>
      <c r="AJ63" s="1285"/>
      <c r="AK63" s="1286"/>
      <c r="AL63" s="1228"/>
      <c r="AM63" s="1229"/>
      <c r="AN63" s="1232"/>
      <c r="AO63" s="1233"/>
      <c r="AP63" s="1242"/>
      <c r="AQ63" s="1243"/>
      <c r="AR63" s="1246"/>
      <c r="AS63" s="1247"/>
      <c r="AT63" s="1247"/>
      <c r="AU63" s="1242"/>
      <c r="AV63" s="1277"/>
      <c r="AW63" s="90"/>
      <c r="AX63" s="90"/>
    </row>
    <row r="64" spans="2:50" ht="13.5" customHeight="1">
      <c r="B64" s="1208"/>
      <c r="C64" s="1211"/>
      <c r="D64" s="1212"/>
      <c r="E64" s="1218"/>
      <c r="F64" s="1219"/>
      <c r="G64" s="1219"/>
      <c r="H64" s="1220"/>
      <c r="I64" s="621"/>
      <c r="J64" s="622"/>
      <c r="K64" s="622"/>
      <c r="L64" s="623"/>
      <c r="M64" s="623"/>
      <c r="N64" s="623"/>
      <c r="O64" s="623"/>
      <c r="P64" s="623"/>
      <c r="Q64" s="624"/>
      <c r="R64" s="176"/>
      <c r="S64" s="625" t="s">
        <v>238</v>
      </c>
      <c r="T64" s="643"/>
      <c r="U64" s="644" t="s">
        <v>237</v>
      </c>
      <c r="V64" s="643"/>
      <c r="W64" s="628" t="s">
        <v>236</v>
      </c>
      <c r="Y64" s="175"/>
      <c r="AA64" s="93"/>
      <c r="AB64" s="386"/>
      <c r="AC64" s="386"/>
      <c r="AD64" s="175"/>
      <c r="AE64" s="175"/>
      <c r="AF64" s="175"/>
      <c r="AG64" s="630"/>
      <c r="AH64" s="1287"/>
      <c r="AI64" s="1288"/>
      <c r="AJ64" s="1288"/>
      <c r="AK64" s="1289"/>
      <c r="AL64" s="1228"/>
      <c r="AM64" s="1229"/>
      <c r="AN64" s="1232"/>
      <c r="AO64" s="1233"/>
      <c r="AP64" s="1242"/>
      <c r="AQ64" s="1243"/>
      <c r="AR64" s="1246"/>
      <c r="AS64" s="1247"/>
      <c r="AT64" s="1247"/>
      <c r="AU64" s="1242"/>
      <c r="AV64" s="1277"/>
      <c r="AW64" s="90"/>
      <c r="AX64" s="90"/>
    </row>
    <row r="65" spans="2:50" ht="13.5" customHeight="1">
      <c r="B65" s="1208"/>
      <c r="C65" s="1213"/>
      <c r="D65" s="1214"/>
      <c r="E65" s="1270" t="s">
        <v>222</v>
      </c>
      <c r="F65" s="1271"/>
      <c r="G65" s="1271"/>
      <c r="H65" s="1272"/>
      <c r="I65" s="631"/>
      <c r="J65" s="170"/>
      <c r="K65" s="170"/>
      <c r="L65" s="170"/>
      <c r="M65" s="170"/>
      <c r="N65" s="170"/>
      <c r="O65" s="170"/>
      <c r="P65" s="170"/>
      <c r="Q65" s="632"/>
      <c r="R65" s="172"/>
      <c r="S65" s="172"/>
      <c r="T65" s="170"/>
      <c r="U65" s="170"/>
      <c r="V65" s="170"/>
      <c r="W65" s="633"/>
      <c r="X65" s="634"/>
      <c r="Y65" s="634"/>
      <c r="Z65" s="635"/>
      <c r="AA65" s="636"/>
      <c r="AB65" s="1273">
        <f>SUM(AB63:AC63)</f>
        <v>0</v>
      </c>
      <c r="AC65" s="1273"/>
      <c r="AD65" s="637" t="s">
        <v>235</v>
      </c>
      <c r="AE65" s="170"/>
      <c r="AF65" s="170"/>
      <c r="AG65" s="170"/>
      <c r="AH65" s="1267">
        <f>SUM(AH62:AK63)</f>
        <v>0</v>
      </c>
      <c r="AI65" s="1268"/>
      <c r="AJ65" s="1268"/>
      <c r="AK65" s="1269"/>
      <c r="AL65" s="1238"/>
      <c r="AM65" s="1239"/>
      <c r="AN65" s="1240"/>
      <c r="AO65" s="1241"/>
      <c r="AP65" s="1244"/>
      <c r="AQ65" s="1245"/>
      <c r="AR65" s="1248"/>
      <c r="AS65" s="1249"/>
      <c r="AT65" s="1249"/>
      <c r="AU65" s="1244"/>
      <c r="AV65" s="1296"/>
      <c r="AW65" s="90"/>
      <c r="AX65" s="90"/>
    </row>
    <row r="66" spans="2:50" ht="13.5" customHeight="1">
      <c r="B66" s="1208"/>
      <c r="C66" s="1209" t="s">
        <v>234</v>
      </c>
      <c r="D66" s="1210"/>
      <c r="E66" s="1274" t="s">
        <v>233</v>
      </c>
      <c r="F66" s="1216"/>
      <c r="G66" s="1216"/>
      <c r="H66" s="1217"/>
      <c r="I66" s="614" t="s">
        <v>232</v>
      </c>
      <c r="J66" s="173"/>
      <c r="K66" s="173"/>
      <c r="L66" s="173"/>
      <c r="M66" s="173"/>
      <c r="N66" s="173"/>
      <c r="O66" s="173"/>
      <c r="P66" s="173"/>
      <c r="Q66" s="615"/>
      <c r="R66" s="354" t="s">
        <v>681</v>
      </c>
      <c r="S66" s="1275">
        <f>IF('様式11-5'!Y$1="LPG",0,IF(P$24&lt;50,料金単価!$C$7,(IF(P$24&lt;100,料金単価!$C$8,IF($P$24&lt;250,料金単価!$C$9,IF($P$24&lt;500,料金単価!$C$10,IF($P$24&lt;800,料金単価!$C$11,料金単価!$C$12)))))))</f>
        <v>1210</v>
      </c>
      <c r="T66" s="1275"/>
      <c r="U66" s="173" t="s">
        <v>231</v>
      </c>
      <c r="V66" s="388"/>
      <c r="W66" s="174"/>
      <c r="X66" s="174"/>
      <c r="Y66" s="174"/>
      <c r="Z66" s="174"/>
      <c r="AA66" s="174"/>
      <c r="AB66" s="173">
        <v>1</v>
      </c>
      <c r="AC66" s="387" t="s">
        <v>229</v>
      </c>
      <c r="AD66" s="173"/>
      <c r="AE66" s="173"/>
      <c r="AF66" s="173"/>
      <c r="AG66" s="173"/>
      <c r="AH66" s="1223">
        <f>S66*AB66</f>
        <v>1210</v>
      </c>
      <c r="AI66" s="1224"/>
      <c r="AJ66" s="1224"/>
      <c r="AK66" s="1225"/>
      <c r="AL66" s="1297" t="s">
        <v>233</v>
      </c>
      <c r="AM66" s="1229"/>
      <c r="AN66" s="1232">
        <f>AN33</f>
        <v>2.29</v>
      </c>
      <c r="AO66" s="1233"/>
      <c r="AP66" s="1242" t="s">
        <v>645</v>
      </c>
      <c r="AQ66" s="1243"/>
      <c r="AR66" s="1246">
        <f>AN66*X68/1000</f>
        <v>0</v>
      </c>
      <c r="AS66" s="1247"/>
      <c r="AT66" s="1247"/>
      <c r="AU66" s="1250" t="s">
        <v>220</v>
      </c>
      <c r="AV66" s="1251"/>
      <c r="AW66" s="90"/>
      <c r="AX66" s="90"/>
    </row>
    <row r="67" spans="2:50" ht="13.5" customHeight="1">
      <c r="B67" s="1208"/>
      <c r="C67" s="1211"/>
      <c r="D67" s="1212"/>
      <c r="E67" s="1218"/>
      <c r="F67" s="1219"/>
      <c r="G67" s="1219"/>
      <c r="H67" s="1220"/>
      <c r="I67" s="638" t="s">
        <v>225</v>
      </c>
      <c r="J67" s="168"/>
      <c r="K67" s="168"/>
      <c r="L67" s="168"/>
      <c r="M67" s="168"/>
      <c r="N67" s="168"/>
      <c r="O67" s="168"/>
      <c r="P67" s="168" t="s">
        <v>228</v>
      </c>
      <c r="Q67" s="639"/>
      <c r="R67" s="179" t="s">
        <v>614</v>
      </c>
      <c r="S67" s="1261">
        <f>IF(P67="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67" s="1261"/>
      <c r="U67" s="168" t="s">
        <v>226</v>
      </c>
      <c r="V67" s="640" t="s">
        <v>682</v>
      </c>
      <c r="W67" s="641">
        <f>W56</f>
        <v>-37.96</v>
      </c>
      <c r="X67" s="642" t="s">
        <v>627</v>
      </c>
      <c r="Y67" s="623" t="s">
        <v>628</v>
      </c>
      <c r="Z67" s="1262">
        <f>IF('様式11-5'!Y$1="LPG",0,P$24)</f>
        <v>0</v>
      </c>
      <c r="AA67" s="1262"/>
      <c r="AB67" s="168" t="s">
        <v>648</v>
      </c>
      <c r="AC67" s="168"/>
      <c r="AD67" s="168"/>
      <c r="AE67" s="168"/>
      <c r="AF67" s="168"/>
      <c r="AG67" s="168"/>
      <c r="AH67" s="1263">
        <f>(S67+W67)*Z67</f>
        <v>0</v>
      </c>
      <c r="AI67" s="1264"/>
      <c r="AJ67" s="1264"/>
      <c r="AK67" s="1265"/>
      <c r="AL67" s="1228"/>
      <c r="AM67" s="1229"/>
      <c r="AN67" s="1232"/>
      <c r="AO67" s="1233"/>
      <c r="AP67" s="1242"/>
      <c r="AQ67" s="1243"/>
      <c r="AR67" s="1246"/>
      <c r="AS67" s="1247"/>
      <c r="AT67" s="1247"/>
      <c r="AU67" s="1250"/>
      <c r="AV67" s="1251"/>
      <c r="AW67" s="90"/>
      <c r="AX67" s="90"/>
    </row>
    <row r="68" spans="2:50" ht="13.5" customHeight="1">
      <c r="B68" s="1208"/>
      <c r="C68" s="1211"/>
      <c r="D68" s="1212"/>
      <c r="E68" s="1270" t="s">
        <v>222</v>
      </c>
      <c r="F68" s="1271"/>
      <c r="G68" s="1271"/>
      <c r="H68" s="1272"/>
      <c r="I68" s="631"/>
      <c r="J68" s="170"/>
      <c r="K68" s="170"/>
      <c r="L68" s="170"/>
      <c r="M68" s="170"/>
      <c r="N68" s="170"/>
      <c r="O68" s="170"/>
      <c r="P68" s="170"/>
      <c r="Q68" s="632"/>
      <c r="R68" s="172"/>
      <c r="S68" s="172"/>
      <c r="T68" s="170"/>
      <c r="U68" s="170"/>
      <c r="V68" s="170"/>
      <c r="W68" s="633"/>
      <c r="X68" s="634"/>
      <c r="Y68" s="634"/>
      <c r="Z68" s="1266">
        <f>SUM(Z67:Z67)</f>
        <v>0</v>
      </c>
      <c r="AA68" s="1266"/>
      <c r="AB68" s="635" t="s">
        <v>221</v>
      </c>
      <c r="AC68" s="635"/>
      <c r="AD68" s="170"/>
      <c r="AE68" s="170"/>
      <c r="AF68" s="170"/>
      <c r="AG68" s="170"/>
      <c r="AH68" s="1267">
        <f>SUM(AH66:AK67)</f>
        <v>1210</v>
      </c>
      <c r="AI68" s="1268"/>
      <c r="AJ68" s="1268"/>
      <c r="AK68" s="1269"/>
      <c r="AL68" s="1238"/>
      <c r="AM68" s="1239"/>
      <c r="AN68" s="1240"/>
      <c r="AO68" s="1241"/>
      <c r="AP68" s="1244"/>
      <c r="AQ68" s="1245"/>
      <c r="AR68" s="1248"/>
      <c r="AS68" s="1249"/>
      <c r="AT68" s="1249"/>
      <c r="AU68" s="1252"/>
      <c r="AV68" s="1253"/>
      <c r="AW68" s="90"/>
      <c r="AX68" s="90"/>
    </row>
    <row r="69" spans="2:50" ht="13.5" customHeight="1">
      <c r="B69" s="1208"/>
      <c r="C69" s="1211"/>
      <c r="D69" s="1212"/>
      <c r="E69" s="1274" t="s">
        <v>649</v>
      </c>
      <c r="F69" s="1216"/>
      <c r="G69" s="1216"/>
      <c r="H69" s="1217"/>
      <c r="I69" s="614" t="s">
        <v>232</v>
      </c>
      <c r="J69" s="173"/>
      <c r="K69" s="173"/>
      <c r="L69" s="173"/>
      <c r="M69" s="173"/>
      <c r="N69" s="173"/>
      <c r="O69" s="173"/>
      <c r="P69" s="173"/>
      <c r="Q69" s="615"/>
      <c r="R69" s="1224">
        <f>$R$36</f>
        <v>0</v>
      </c>
      <c r="S69" s="1224"/>
      <c r="T69" s="173" t="s">
        <v>231</v>
      </c>
      <c r="U69" s="173"/>
      <c r="V69" s="174"/>
      <c r="W69" s="174"/>
      <c r="X69" s="174"/>
      <c r="Y69" s="174"/>
      <c r="Z69" s="174"/>
      <c r="AA69" s="174"/>
      <c r="AB69" s="173">
        <v>1</v>
      </c>
      <c r="AC69" s="387" t="s">
        <v>229</v>
      </c>
      <c r="AD69" s="173"/>
      <c r="AE69" s="173"/>
      <c r="AF69" s="173"/>
      <c r="AG69" s="173"/>
      <c r="AH69" s="1223">
        <f>R69*AB69</f>
        <v>0</v>
      </c>
      <c r="AI69" s="1224"/>
      <c r="AJ69" s="1224"/>
      <c r="AK69" s="1225"/>
      <c r="AL69" s="1228" t="s">
        <v>649</v>
      </c>
      <c r="AM69" s="1229"/>
      <c r="AN69" s="1232">
        <f>AN36</f>
        <v>6</v>
      </c>
      <c r="AO69" s="1233"/>
      <c r="AP69" s="1242" t="s">
        <v>223</v>
      </c>
      <c r="AQ69" s="1243"/>
      <c r="AR69" s="1246">
        <f>AN69*X71/1000</f>
        <v>0</v>
      </c>
      <c r="AS69" s="1247"/>
      <c r="AT69" s="1247"/>
      <c r="AU69" s="1250" t="s">
        <v>220</v>
      </c>
      <c r="AV69" s="1251"/>
      <c r="AW69" s="90"/>
      <c r="AX69" s="90"/>
    </row>
    <row r="70" spans="2:50" ht="13.5" customHeight="1">
      <c r="B70" s="1208"/>
      <c r="C70" s="1211"/>
      <c r="D70" s="1212"/>
      <c r="E70" s="1218"/>
      <c r="F70" s="1219"/>
      <c r="G70" s="1219"/>
      <c r="H70" s="1220"/>
      <c r="I70" s="638" t="s">
        <v>225</v>
      </c>
      <c r="J70" s="168"/>
      <c r="K70" s="168"/>
      <c r="L70" s="168"/>
      <c r="M70" s="168"/>
      <c r="N70" s="168"/>
      <c r="O70" s="168"/>
      <c r="P70" s="168"/>
      <c r="Q70" s="639"/>
      <c r="R70" s="1290">
        <f>$R$37</f>
        <v>296</v>
      </c>
      <c r="S70" s="1291"/>
      <c r="T70" s="168" t="s">
        <v>226</v>
      </c>
      <c r="U70" s="168"/>
      <c r="V70" s="168"/>
      <c r="W70" s="168"/>
      <c r="X70" s="1292">
        <f>IF('様式11-5'!Y$1="LPG",P$24,0)</f>
        <v>0</v>
      </c>
      <c r="Y70" s="1293"/>
      <c r="Z70" s="168" t="s">
        <v>224</v>
      </c>
      <c r="AA70" s="168"/>
      <c r="AB70" s="168"/>
      <c r="AC70" s="169"/>
      <c r="AD70" s="168"/>
      <c r="AE70" s="168"/>
      <c r="AF70" s="168"/>
      <c r="AG70" s="168"/>
      <c r="AH70" s="1263">
        <f>R70*X70</f>
        <v>0</v>
      </c>
      <c r="AI70" s="1264"/>
      <c r="AJ70" s="1264"/>
      <c r="AK70" s="1265"/>
      <c r="AL70" s="1228"/>
      <c r="AM70" s="1229"/>
      <c r="AN70" s="1232"/>
      <c r="AO70" s="1233"/>
      <c r="AP70" s="1242"/>
      <c r="AQ70" s="1243"/>
      <c r="AR70" s="1246"/>
      <c r="AS70" s="1247"/>
      <c r="AT70" s="1247"/>
      <c r="AU70" s="1250"/>
      <c r="AV70" s="1251"/>
      <c r="AW70" s="90"/>
      <c r="AX70" s="90"/>
    </row>
    <row r="71" spans="2:50" ht="13.5" customHeight="1" thickBot="1">
      <c r="B71" s="1208"/>
      <c r="C71" s="1213"/>
      <c r="D71" s="1214"/>
      <c r="E71" s="1270" t="s">
        <v>222</v>
      </c>
      <c r="F71" s="1271"/>
      <c r="G71" s="1271"/>
      <c r="H71" s="1272"/>
      <c r="I71" s="631"/>
      <c r="J71" s="170"/>
      <c r="K71" s="170"/>
      <c r="L71" s="170"/>
      <c r="M71" s="170"/>
      <c r="N71" s="170"/>
      <c r="O71" s="170"/>
      <c r="P71" s="170"/>
      <c r="Q71" s="632"/>
      <c r="R71" s="172"/>
      <c r="S71" s="172"/>
      <c r="T71" s="170"/>
      <c r="U71" s="170"/>
      <c r="V71" s="170"/>
      <c r="W71" s="633"/>
      <c r="X71" s="1294">
        <f>SUM(X70:Y70)</f>
        <v>0</v>
      </c>
      <c r="Y71" s="1294"/>
      <c r="Z71" s="170" t="s">
        <v>221</v>
      </c>
      <c r="AA71" s="170"/>
      <c r="AB71" s="170"/>
      <c r="AC71" s="171"/>
      <c r="AD71" s="170"/>
      <c r="AE71" s="170"/>
      <c r="AF71" s="170"/>
      <c r="AG71" s="170"/>
      <c r="AH71" s="1267">
        <f>SUM(AH69:AK70)</f>
        <v>0</v>
      </c>
      <c r="AI71" s="1268"/>
      <c r="AJ71" s="1268"/>
      <c r="AK71" s="1269"/>
      <c r="AL71" s="1238"/>
      <c r="AM71" s="1239"/>
      <c r="AN71" s="1240"/>
      <c r="AO71" s="1241"/>
      <c r="AP71" s="1244"/>
      <c r="AQ71" s="1245"/>
      <c r="AR71" s="1248"/>
      <c r="AS71" s="1249"/>
      <c r="AT71" s="1249"/>
      <c r="AU71" s="1252"/>
      <c r="AV71" s="1253"/>
      <c r="AW71" s="90"/>
      <c r="AX71" s="90"/>
    </row>
    <row r="72" spans="2:50" ht="13.5" customHeight="1">
      <c r="B72" s="1234" t="s">
        <v>259</v>
      </c>
      <c r="C72" s="981"/>
      <c r="D72" s="981"/>
      <c r="E72" s="980" t="s">
        <v>173</v>
      </c>
      <c r="F72" s="981"/>
      <c r="G72" s="981"/>
      <c r="H72" s="982"/>
      <c r="I72" s="980" t="s">
        <v>258</v>
      </c>
      <c r="J72" s="981"/>
      <c r="K72" s="981"/>
      <c r="L72" s="981"/>
      <c r="M72" s="981"/>
      <c r="N72" s="981"/>
      <c r="O72" s="981"/>
      <c r="P72" s="981"/>
      <c r="Q72" s="982"/>
      <c r="R72" s="980" t="s">
        <v>257</v>
      </c>
      <c r="S72" s="981"/>
      <c r="T72" s="981"/>
      <c r="U72" s="981"/>
      <c r="V72" s="981"/>
      <c r="W72" s="981"/>
      <c r="X72" s="981"/>
      <c r="Y72" s="981"/>
      <c r="Z72" s="981"/>
      <c r="AA72" s="981"/>
      <c r="AB72" s="981"/>
      <c r="AC72" s="981"/>
      <c r="AD72" s="981"/>
      <c r="AE72" s="981"/>
      <c r="AF72" s="981"/>
      <c r="AG72" s="982"/>
      <c r="AH72" s="980" t="s">
        <v>256</v>
      </c>
      <c r="AI72" s="981"/>
      <c r="AJ72" s="981"/>
      <c r="AK72" s="1235"/>
      <c r="AL72" s="1236" t="s">
        <v>173</v>
      </c>
      <c r="AM72" s="1237"/>
      <c r="AN72" s="1010" t="s">
        <v>255</v>
      </c>
      <c r="AO72" s="1011"/>
      <c r="AP72" s="1011"/>
      <c r="AQ72" s="1206"/>
      <c r="AR72" s="1010" t="s">
        <v>254</v>
      </c>
      <c r="AS72" s="1011"/>
      <c r="AT72" s="1011"/>
      <c r="AU72" s="1011"/>
      <c r="AV72" s="1012"/>
      <c r="AW72" s="90"/>
      <c r="AX72" s="90"/>
    </row>
    <row r="73" spans="2:50" ht="13.5" customHeight="1">
      <c r="B73" s="1207" t="s">
        <v>485</v>
      </c>
      <c r="C73" s="1209" t="s">
        <v>253</v>
      </c>
      <c r="D73" s="1210"/>
      <c r="E73" s="1215" t="s">
        <v>252</v>
      </c>
      <c r="F73" s="1216"/>
      <c r="G73" s="1216"/>
      <c r="H73" s="1217"/>
      <c r="I73" s="614" t="s">
        <v>232</v>
      </c>
      <c r="J73" s="173"/>
      <c r="K73" s="173"/>
      <c r="L73" s="173"/>
      <c r="M73" s="173"/>
      <c r="N73" s="173"/>
      <c r="O73" s="173"/>
      <c r="P73" s="173"/>
      <c r="Q73" s="615"/>
      <c r="R73" s="1221">
        <f>IF($AJ$16+$AJ$18+$AJ$20+$AJ$22=0,0,1644.76)</f>
        <v>0</v>
      </c>
      <c r="S73" s="1221"/>
      <c r="T73" s="173" t="s">
        <v>250</v>
      </c>
      <c r="U73" s="173"/>
      <c r="V73" s="173"/>
      <c r="W73" s="1222">
        <f>$W$29</f>
        <v>0</v>
      </c>
      <c r="X73" s="1222"/>
      <c r="Y73" s="173" t="s">
        <v>249</v>
      </c>
      <c r="Z73" s="173"/>
      <c r="AA73" s="173">
        <v>1</v>
      </c>
      <c r="AB73" s="173" t="s">
        <v>248</v>
      </c>
      <c r="AC73" s="173"/>
      <c r="AD73" s="181">
        <v>0.85</v>
      </c>
      <c r="AE73" s="173" t="s">
        <v>247</v>
      </c>
      <c r="AF73" s="173"/>
      <c r="AG73" s="173"/>
      <c r="AH73" s="1223">
        <f>R73*W73*AA73*AD73</f>
        <v>0</v>
      </c>
      <c r="AI73" s="1224"/>
      <c r="AJ73" s="1224"/>
      <c r="AK73" s="1225"/>
      <c r="AL73" s="1226" t="s">
        <v>166</v>
      </c>
      <c r="AM73" s="1227"/>
      <c r="AN73" s="1230">
        <f>AN40</f>
        <v>0.43099999999999999</v>
      </c>
      <c r="AO73" s="1231"/>
      <c r="AP73" s="1255" t="s">
        <v>634</v>
      </c>
      <c r="AQ73" s="1256"/>
      <c r="AR73" s="1257">
        <f>AN73*AB76/1000</f>
        <v>0</v>
      </c>
      <c r="AS73" s="1258"/>
      <c r="AT73" s="1258"/>
      <c r="AU73" s="1255" t="s">
        <v>220</v>
      </c>
      <c r="AV73" s="1276"/>
      <c r="AW73" s="90"/>
      <c r="AX73" s="90"/>
    </row>
    <row r="74" spans="2:50" ht="13.5" customHeight="1">
      <c r="B74" s="1208"/>
      <c r="C74" s="1211"/>
      <c r="D74" s="1212"/>
      <c r="E74" s="1218"/>
      <c r="F74" s="1219"/>
      <c r="G74" s="1219"/>
      <c r="H74" s="1220"/>
      <c r="I74" s="1278" t="s">
        <v>225</v>
      </c>
      <c r="J74" s="1229"/>
      <c r="K74" s="1279"/>
      <c r="L74" s="1280" t="s">
        <v>246</v>
      </c>
      <c r="M74" s="1229"/>
      <c r="N74" s="1229"/>
      <c r="O74" s="1279"/>
      <c r="P74" s="1281" t="s">
        <v>657</v>
      </c>
      <c r="Q74" s="1282"/>
      <c r="R74" s="179" t="s">
        <v>635</v>
      </c>
      <c r="S74" s="178">
        <f>IF(P74="夏季",17.25,16.16)</f>
        <v>16.16</v>
      </c>
      <c r="T74" s="616" t="s">
        <v>652</v>
      </c>
      <c r="U74" s="617">
        <f>$U$30</f>
        <v>-5.0199999999999996</v>
      </c>
      <c r="V74" s="616" t="s">
        <v>636</v>
      </c>
      <c r="W74" s="618">
        <f>$W$30</f>
        <v>3.36</v>
      </c>
      <c r="X74" s="619" t="s">
        <v>243</v>
      </c>
      <c r="Y74" s="169" t="s">
        <v>239</v>
      </c>
      <c r="Z74" s="619"/>
      <c r="AA74" s="177"/>
      <c r="AB74" s="1283">
        <f>R$17+R$19+R$23</f>
        <v>0</v>
      </c>
      <c r="AC74" s="1283"/>
      <c r="AD74" s="169" t="s">
        <v>644</v>
      </c>
      <c r="AE74" s="169"/>
      <c r="AF74" s="169"/>
      <c r="AG74" s="620"/>
      <c r="AH74" s="1284">
        <f>(S74+U74+W74)*AB74</f>
        <v>0</v>
      </c>
      <c r="AI74" s="1285"/>
      <c r="AJ74" s="1285"/>
      <c r="AK74" s="1286"/>
      <c r="AL74" s="1228"/>
      <c r="AM74" s="1229"/>
      <c r="AN74" s="1232"/>
      <c r="AO74" s="1233"/>
      <c r="AP74" s="1242"/>
      <c r="AQ74" s="1243"/>
      <c r="AR74" s="1246"/>
      <c r="AS74" s="1247"/>
      <c r="AT74" s="1247"/>
      <c r="AU74" s="1242"/>
      <c r="AV74" s="1277"/>
      <c r="AW74" s="90"/>
      <c r="AX74" s="90"/>
    </row>
    <row r="75" spans="2:50" ht="13.5" customHeight="1">
      <c r="B75" s="1208"/>
      <c r="C75" s="1211"/>
      <c r="D75" s="1212"/>
      <c r="E75" s="1218"/>
      <c r="F75" s="1219"/>
      <c r="G75" s="1219"/>
      <c r="H75" s="1220"/>
      <c r="I75" s="621"/>
      <c r="J75" s="622"/>
      <c r="K75" s="622"/>
      <c r="L75" s="623"/>
      <c r="M75" s="623"/>
      <c r="N75" s="623"/>
      <c r="O75" s="623"/>
      <c r="P75" s="623"/>
      <c r="Q75" s="624"/>
      <c r="R75" s="176"/>
      <c r="S75" s="625" t="s">
        <v>238</v>
      </c>
      <c r="T75" s="643"/>
      <c r="U75" s="644" t="s">
        <v>237</v>
      </c>
      <c r="V75" s="643"/>
      <c r="W75" s="628" t="s">
        <v>236</v>
      </c>
      <c r="Y75" s="175"/>
      <c r="AA75" s="93"/>
      <c r="AB75" s="386"/>
      <c r="AC75" s="386"/>
      <c r="AD75" s="175"/>
      <c r="AE75" s="175"/>
      <c r="AF75" s="175"/>
      <c r="AG75" s="630"/>
      <c r="AH75" s="1287"/>
      <c r="AI75" s="1288"/>
      <c r="AJ75" s="1288"/>
      <c r="AK75" s="1289"/>
      <c r="AL75" s="1228"/>
      <c r="AM75" s="1229"/>
      <c r="AN75" s="1232"/>
      <c r="AO75" s="1233"/>
      <c r="AP75" s="1242"/>
      <c r="AQ75" s="1243"/>
      <c r="AR75" s="1246"/>
      <c r="AS75" s="1247"/>
      <c r="AT75" s="1247"/>
      <c r="AU75" s="1242"/>
      <c r="AV75" s="1277"/>
      <c r="AW75" s="90"/>
      <c r="AX75" s="90"/>
    </row>
    <row r="76" spans="2:50" ht="13.5" customHeight="1">
      <c r="B76" s="1208"/>
      <c r="C76" s="1213"/>
      <c r="D76" s="1214"/>
      <c r="E76" s="1270" t="s">
        <v>222</v>
      </c>
      <c r="F76" s="1271"/>
      <c r="G76" s="1271"/>
      <c r="H76" s="1272"/>
      <c r="I76" s="631"/>
      <c r="J76" s="170"/>
      <c r="K76" s="170"/>
      <c r="L76" s="170"/>
      <c r="M76" s="170"/>
      <c r="N76" s="170"/>
      <c r="O76" s="170"/>
      <c r="P76" s="170"/>
      <c r="Q76" s="632"/>
      <c r="R76" s="172"/>
      <c r="S76" s="172"/>
      <c r="T76" s="170"/>
      <c r="U76" s="170"/>
      <c r="V76" s="170"/>
      <c r="W76" s="633"/>
      <c r="X76" s="634"/>
      <c r="Y76" s="634"/>
      <c r="Z76" s="635"/>
      <c r="AA76" s="636"/>
      <c r="AB76" s="1273">
        <f>SUM(AB74:AC74)</f>
        <v>0</v>
      </c>
      <c r="AC76" s="1273"/>
      <c r="AD76" s="637" t="s">
        <v>235</v>
      </c>
      <c r="AE76" s="170"/>
      <c r="AF76" s="170"/>
      <c r="AG76" s="170"/>
      <c r="AH76" s="1267">
        <f>SUM(AH73:AK74)</f>
        <v>0</v>
      </c>
      <c r="AI76" s="1268"/>
      <c r="AJ76" s="1268"/>
      <c r="AK76" s="1269"/>
      <c r="AL76" s="1238"/>
      <c r="AM76" s="1239"/>
      <c r="AN76" s="1240"/>
      <c r="AO76" s="1241"/>
      <c r="AP76" s="1244"/>
      <c r="AQ76" s="1245"/>
      <c r="AR76" s="1248"/>
      <c r="AS76" s="1249"/>
      <c r="AT76" s="1249"/>
      <c r="AU76" s="1244"/>
      <c r="AV76" s="1296"/>
      <c r="AW76" s="90"/>
      <c r="AX76" s="90"/>
    </row>
    <row r="77" spans="2:50" ht="13.5" customHeight="1">
      <c r="B77" s="1208"/>
      <c r="C77" s="1209" t="s">
        <v>234</v>
      </c>
      <c r="D77" s="1210"/>
      <c r="E77" s="1274" t="s">
        <v>233</v>
      </c>
      <c r="F77" s="1216"/>
      <c r="G77" s="1216"/>
      <c r="H77" s="1217"/>
      <c r="I77" s="614" t="s">
        <v>232</v>
      </c>
      <c r="J77" s="173"/>
      <c r="K77" s="173"/>
      <c r="L77" s="173"/>
      <c r="M77" s="173"/>
      <c r="N77" s="173"/>
      <c r="O77" s="173"/>
      <c r="P77" s="173"/>
      <c r="Q77" s="615"/>
      <c r="R77" s="354" t="s">
        <v>473</v>
      </c>
      <c r="S77" s="1275">
        <f>IF('様式11-5'!Y$1="LPG",0,IF(R$24&lt;50,料金単価!$C$7,(IF(R$24&lt;100,料金単価!$C$8,IF($R$24&lt;250,料金単価!$C$9,IF($R$24&lt;500,料金単価!$C$10,IF($R$24&lt;800,料金単価!$C$11,料金単価!$C$12)))))))</f>
        <v>1210</v>
      </c>
      <c r="T77" s="1275"/>
      <c r="U77" s="173" t="s">
        <v>231</v>
      </c>
      <c r="V77" s="388"/>
      <c r="W77" s="174"/>
      <c r="X77" s="174"/>
      <c r="Y77" s="174"/>
      <c r="Z77" s="174"/>
      <c r="AA77" s="174"/>
      <c r="AB77" s="173">
        <v>1</v>
      </c>
      <c r="AC77" s="387" t="s">
        <v>229</v>
      </c>
      <c r="AD77" s="173"/>
      <c r="AE77" s="173"/>
      <c r="AF77" s="173"/>
      <c r="AG77" s="173"/>
      <c r="AH77" s="1223">
        <f>S77*AB77</f>
        <v>1210</v>
      </c>
      <c r="AI77" s="1224"/>
      <c r="AJ77" s="1224"/>
      <c r="AK77" s="1225"/>
      <c r="AL77" s="1297" t="s">
        <v>233</v>
      </c>
      <c r="AM77" s="1229"/>
      <c r="AN77" s="1232">
        <f>AN44</f>
        <v>2.29</v>
      </c>
      <c r="AO77" s="1233"/>
      <c r="AP77" s="1242" t="s">
        <v>223</v>
      </c>
      <c r="AQ77" s="1243"/>
      <c r="AR77" s="1246">
        <f>AN77*X79/1000</f>
        <v>0</v>
      </c>
      <c r="AS77" s="1247"/>
      <c r="AT77" s="1247"/>
      <c r="AU77" s="1250" t="s">
        <v>220</v>
      </c>
      <c r="AV77" s="1251"/>
      <c r="AW77" s="90"/>
      <c r="AX77" s="90"/>
    </row>
    <row r="78" spans="2:50" ht="13.5" customHeight="1">
      <c r="B78" s="1208"/>
      <c r="C78" s="1211"/>
      <c r="D78" s="1212"/>
      <c r="E78" s="1218"/>
      <c r="F78" s="1219"/>
      <c r="G78" s="1219"/>
      <c r="H78" s="1220"/>
      <c r="I78" s="638" t="s">
        <v>225</v>
      </c>
      <c r="J78" s="168"/>
      <c r="K78" s="168"/>
      <c r="L78" s="168"/>
      <c r="M78" s="168"/>
      <c r="N78" s="168"/>
      <c r="O78" s="168"/>
      <c r="P78" s="168" t="s">
        <v>228</v>
      </c>
      <c r="Q78" s="639"/>
      <c r="R78" s="179" t="s">
        <v>473</v>
      </c>
      <c r="S78" s="1261">
        <f>IF(P78="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78" s="1261"/>
      <c r="U78" s="168" t="s">
        <v>226</v>
      </c>
      <c r="V78" s="640" t="s">
        <v>646</v>
      </c>
      <c r="W78" s="655">
        <f>W67</f>
        <v>-37.96</v>
      </c>
      <c r="X78" s="642" t="s">
        <v>474</v>
      </c>
      <c r="Y78" s="623" t="s">
        <v>475</v>
      </c>
      <c r="Z78" s="1295">
        <f>IF('様式11-5'!Y$1="LPG",0,R$24)</f>
        <v>0</v>
      </c>
      <c r="AA78" s="1295"/>
      <c r="AB78" s="168" t="s">
        <v>648</v>
      </c>
      <c r="AC78" s="168"/>
      <c r="AD78" s="168"/>
      <c r="AE78" s="168"/>
      <c r="AF78" s="168"/>
      <c r="AG78" s="168"/>
      <c r="AH78" s="1263">
        <f>(S78+W78)*Z78</f>
        <v>0</v>
      </c>
      <c r="AI78" s="1264"/>
      <c r="AJ78" s="1264"/>
      <c r="AK78" s="1265"/>
      <c r="AL78" s="1228"/>
      <c r="AM78" s="1229"/>
      <c r="AN78" s="1232"/>
      <c r="AO78" s="1233"/>
      <c r="AP78" s="1242"/>
      <c r="AQ78" s="1243"/>
      <c r="AR78" s="1246"/>
      <c r="AS78" s="1247"/>
      <c r="AT78" s="1247"/>
      <c r="AU78" s="1250"/>
      <c r="AV78" s="1251"/>
      <c r="AW78" s="90"/>
      <c r="AX78" s="90"/>
    </row>
    <row r="79" spans="2:50" ht="13.5" customHeight="1">
      <c r="B79" s="1208"/>
      <c r="C79" s="1211"/>
      <c r="D79" s="1212"/>
      <c r="E79" s="1270" t="s">
        <v>222</v>
      </c>
      <c r="F79" s="1271"/>
      <c r="G79" s="1271"/>
      <c r="H79" s="1272"/>
      <c r="I79" s="631"/>
      <c r="J79" s="170"/>
      <c r="K79" s="170"/>
      <c r="L79" s="170"/>
      <c r="M79" s="170"/>
      <c r="N79" s="170"/>
      <c r="O79" s="170"/>
      <c r="P79" s="170"/>
      <c r="Q79" s="632"/>
      <c r="R79" s="172"/>
      <c r="S79" s="172"/>
      <c r="T79" s="170"/>
      <c r="U79" s="170"/>
      <c r="V79" s="170"/>
      <c r="W79" s="633"/>
      <c r="X79" s="634"/>
      <c r="Y79" s="634"/>
      <c r="Z79" s="1266">
        <f>SUM(Z78:Z78)</f>
        <v>0</v>
      </c>
      <c r="AA79" s="1266"/>
      <c r="AB79" s="635" t="s">
        <v>221</v>
      </c>
      <c r="AC79" s="635"/>
      <c r="AD79" s="170"/>
      <c r="AE79" s="170"/>
      <c r="AF79" s="170"/>
      <c r="AG79" s="170"/>
      <c r="AH79" s="1267">
        <f>SUM(AH77:AK78)</f>
        <v>1210</v>
      </c>
      <c r="AI79" s="1268"/>
      <c r="AJ79" s="1268"/>
      <c r="AK79" s="1269"/>
      <c r="AL79" s="1238"/>
      <c r="AM79" s="1239"/>
      <c r="AN79" s="1240"/>
      <c r="AO79" s="1241"/>
      <c r="AP79" s="1244"/>
      <c r="AQ79" s="1245"/>
      <c r="AR79" s="1248"/>
      <c r="AS79" s="1249"/>
      <c r="AT79" s="1249"/>
      <c r="AU79" s="1252"/>
      <c r="AV79" s="1253"/>
      <c r="AW79" s="90"/>
      <c r="AX79" s="90"/>
    </row>
    <row r="80" spans="2:50" ht="13.5" customHeight="1">
      <c r="B80" s="1208"/>
      <c r="C80" s="1211"/>
      <c r="D80" s="1212"/>
      <c r="E80" s="1274" t="s">
        <v>230</v>
      </c>
      <c r="F80" s="1216"/>
      <c r="G80" s="1216"/>
      <c r="H80" s="1217"/>
      <c r="I80" s="614" t="s">
        <v>232</v>
      </c>
      <c r="J80" s="173"/>
      <c r="K80" s="173"/>
      <c r="L80" s="173"/>
      <c r="M80" s="173"/>
      <c r="N80" s="173"/>
      <c r="O80" s="173"/>
      <c r="P80" s="173"/>
      <c r="Q80" s="615"/>
      <c r="R80" s="1224">
        <f>$R$36</f>
        <v>0</v>
      </c>
      <c r="S80" s="1224"/>
      <c r="T80" s="173" t="s">
        <v>231</v>
      </c>
      <c r="U80" s="173"/>
      <c r="V80" s="174"/>
      <c r="W80" s="174"/>
      <c r="X80" s="174"/>
      <c r="Y80" s="174"/>
      <c r="Z80" s="174"/>
      <c r="AA80" s="174"/>
      <c r="AB80" s="173">
        <v>1</v>
      </c>
      <c r="AC80" s="387" t="s">
        <v>229</v>
      </c>
      <c r="AD80" s="173"/>
      <c r="AE80" s="173"/>
      <c r="AF80" s="173"/>
      <c r="AG80" s="173"/>
      <c r="AH80" s="1223">
        <f>R80*AB80</f>
        <v>0</v>
      </c>
      <c r="AI80" s="1224"/>
      <c r="AJ80" s="1224"/>
      <c r="AK80" s="1225"/>
      <c r="AL80" s="1228" t="s">
        <v>230</v>
      </c>
      <c r="AM80" s="1229"/>
      <c r="AN80" s="1232">
        <f>AN47</f>
        <v>6</v>
      </c>
      <c r="AO80" s="1233"/>
      <c r="AP80" s="1242" t="s">
        <v>223</v>
      </c>
      <c r="AQ80" s="1243"/>
      <c r="AR80" s="1246">
        <f>AN80*X82/1000</f>
        <v>0</v>
      </c>
      <c r="AS80" s="1247"/>
      <c r="AT80" s="1247"/>
      <c r="AU80" s="1250" t="s">
        <v>220</v>
      </c>
      <c r="AV80" s="1251"/>
      <c r="AW80" s="90"/>
      <c r="AX80" s="90"/>
    </row>
    <row r="81" spans="2:50" ht="13.5" customHeight="1">
      <c r="B81" s="1208"/>
      <c r="C81" s="1211"/>
      <c r="D81" s="1212"/>
      <c r="E81" s="1218"/>
      <c r="F81" s="1219"/>
      <c r="G81" s="1219"/>
      <c r="H81" s="1220"/>
      <c r="I81" s="638" t="s">
        <v>225</v>
      </c>
      <c r="J81" s="168"/>
      <c r="K81" s="168"/>
      <c r="L81" s="168"/>
      <c r="M81" s="168"/>
      <c r="N81" s="168"/>
      <c r="O81" s="168"/>
      <c r="P81" s="168"/>
      <c r="Q81" s="639"/>
      <c r="R81" s="1290">
        <f>$R$37</f>
        <v>296</v>
      </c>
      <c r="S81" s="1291"/>
      <c r="T81" s="168" t="s">
        <v>226</v>
      </c>
      <c r="U81" s="168"/>
      <c r="V81" s="168"/>
      <c r="W81" s="168"/>
      <c r="X81" s="1292">
        <f>IF('様式11-5'!Y$1="LPG",P$24,0)</f>
        <v>0</v>
      </c>
      <c r="Y81" s="1293"/>
      <c r="Z81" s="168" t="s">
        <v>224</v>
      </c>
      <c r="AA81" s="168"/>
      <c r="AB81" s="168"/>
      <c r="AC81" s="169"/>
      <c r="AD81" s="168"/>
      <c r="AE81" s="168"/>
      <c r="AF81" s="168"/>
      <c r="AG81" s="168"/>
      <c r="AH81" s="1263">
        <f>R81*X81</f>
        <v>0</v>
      </c>
      <c r="AI81" s="1264"/>
      <c r="AJ81" s="1264"/>
      <c r="AK81" s="1265"/>
      <c r="AL81" s="1228"/>
      <c r="AM81" s="1229"/>
      <c r="AN81" s="1232"/>
      <c r="AO81" s="1233"/>
      <c r="AP81" s="1242"/>
      <c r="AQ81" s="1243"/>
      <c r="AR81" s="1246"/>
      <c r="AS81" s="1247"/>
      <c r="AT81" s="1247"/>
      <c r="AU81" s="1250"/>
      <c r="AV81" s="1251"/>
      <c r="AW81" s="90"/>
      <c r="AX81" s="90"/>
    </row>
    <row r="82" spans="2:50" ht="13.5" customHeight="1" thickBot="1">
      <c r="B82" s="1208"/>
      <c r="C82" s="1213"/>
      <c r="D82" s="1214"/>
      <c r="E82" s="1270" t="s">
        <v>222</v>
      </c>
      <c r="F82" s="1271"/>
      <c r="G82" s="1271"/>
      <c r="H82" s="1272"/>
      <c r="I82" s="631"/>
      <c r="J82" s="170"/>
      <c r="K82" s="170"/>
      <c r="L82" s="170"/>
      <c r="M82" s="170"/>
      <c r="N82" s="170"/>
      <c r="O82" s="170"/>
      <c r="P82" s="170"/>
      <c r="Q82" s="632"/>
      <c r="R82" s="172"/>
      <c r="S82" s="172"/>
      <c r="T82" s="170"/>
      <c r="U82" s="170"/>
      <c r="V82" s="170"/>
      <c r="W82" s="633"/>
      <c r="X82" s="1294">
        <f>SUM(X81:Y81)</f>
        <v>0</v>
      </c>
      <c r="Y82" s="1294"/>
      <c r="Z82" s="170" t="s">
        <v>221</v>
      </c>
      <c r="AA82" s="170"/>
      <c r="AB82" s="170"/>
      <c r="AC82" s="171"/>
      <c r="AD82" s="170"/>
      <c r="AE82" s="170"/>
      <c r="AF82" s="170"/>
      <c r="AG82" s="170"/>
      <c r="AH82" s="1267">
        <f>SUM(AH80:AK81)</f>
        <v>0</v>
      </c>
      <c r="AI82" s="1268"/>
      <c r="AJ82" s="1268"/>
      <c r="AK82" s="1269"/>
      <c r="AL82" s="1238"/>
      <c r="AM82" s="1239"/>
      <c r="AN82" s="1240"/>
      <c r="AO82" s="1241"/>
      <c r="AP82" s="1244"/>
      <c r="AQ82" s="1245"/>
      <c r="AR82" s="1248"/>
      <c r="AS82" s="1249"/>
      <c r="AT82" s="1249"/>
      <c r="AU82" s="1252"/>
      <c r="AV82" s="1253"/>
      <c r="AW82" s="90"/>
      <c r="AX82" s="90"/>
    </row>
    <row r="83" spans="2:50" ht="13.5" customHeight="1">
      <c r="B83" s="1234" t="s">
        <v>259</v>
      </c>
      <c r="C83" s="981"/>
      <c r="D83" s="981"/>
      <c r="E83" s="980" t="s">
        <v>173</v>
      </c>
      <c r="F83" s="981"/>
      <c r="G83" s="981"/>
      <c r="H83" s="982"/>
      <c r="I83" s="980" t="s">
        <v>258</v>
      </c>
      <c r="J83" s="981"/>
      <c r="K83" s="981"/>
      <c r="L83" s="981"/>
      <c r="M83" s="981"/>
      <c r="N83" s="981"/>
      <c r="O83" s="981"/>
      <c r="P83" s="981"/>
      <c r="Q83" s="982"/>
      <c r="R83" s="980" t="s">
        <v>257</v>
      </c>
      <c r="S83" s="981"/>
      <c r="T83" s="981"/>
      <c r="U83" s="981"/>
      <c r="V83" s="981"/>
      <c r="W83" s="981"/>
      <c r="X83" s="981"/>
      <c r="Y83" s="981"/>
      <c r="Z83" s="981"/>
      <c r="AA83" s="981"/>
      <c r="AB83" s="981"/>
      <c r="AC83" s="981"/>
      <c r="AD83" s="981"/>
      <c r="AE83" s="981"/>
      <c r="AF83" s="981"/>
      <c r="AG83" s="982"/>
      <c r="AH83" s="980" t="s">
        <v>256</v>
      </c>
      <c r="AI83" s="981"/>
      <c r="AJ83" s="981"/>
      <c r="AK83" s="1235"/>
      <c r="AL83" s="1236" t="s">
        <v>173</v>
      </c>
      <c r="AM83" s="1237"/>
      <c r="AN83" s="1010" t="s">
        <v>255</v>
      </c>
      <c r="AO83" s="1011"/>
      <c r="AP83" s="1011"/>
      <c r="AQ83" s="1206"/>
      <c r="AR83" s="1010" t="s">
        <v>254</v>
      </c>
      <c r="AS83" s="1011"/>
      <c r="AT83" s="1011"/>
      <c r="AU83" s="1011"/>
      <c r="AV83" s="1012"/>
      <c r="AW83" s="90"/>
      <c r="AX83" s="90"/>
    </row>
    <row r="84" spans="2:50" ht="13.5" customHeight="1">
      <c r="B84" s="1207" t="s">
        <v>365</v>
      </c>
      <c r="C84" s="1209" t="s">
        <v>253</v>
      </c>
      <c r="D84" s="1210"/>
      <c r="E84" s="1215" t="s">
        <v>252</v>
      </c>
      <c r="F84" s="1216"/>
      <c r="G84" s="1216"/>
      <c r="H84" s="1217"/>
      <c r="I84" s="614" t="s">
        <v>232</v>
      </c>
      <c r="J84" s="173"/>
      <c r="K84" s="173"/>
      <c r="L84" s="173"/>
      <c r="M84" s="173"/>
      <c r="N84" s="173"/>
      <c r="O84" s="173"/>
      <c r="P84" s="173"/>
      <c r="Q84" s="615"/>
      <c r="R84" s="1221">
        <f>IF($AJ$16+$AJ$18+$AJ$20+$AJ$22=0,0,1644.76)</f>
        <v>0</v>
      </c>
      <c r="S84" s="1221"/>
      <c r="T84" s="173" t="s">
        <v>250</v>
      </c>
      <c r="U84" s="173"/>
      <c r="V84" s="173"/>
      <c r="W84" s="1222">
        <f>$W$29</f>
        <v>0</v>
      </c>
      <c r="X84" s="1222"/>
      <c r="Y84" s="173" t="s">
        <v>633</v>
      </c>
      <c r="Z84" s="173"/>
      <c r="AA84" s="173">
        <v>1</v>
      </c>
      <c r="AB84" s="173" t="s">
        <v>248</v>
      </c>
      <c r="AC84" s="173"/>
      <c r="AD84" s="181">
        <v>0.85</v>
      </c>
      <c r="AE84" s="173" t="s">
        <v>247</v>
      </c>
      <c r="AF84" s="173"/>
      <c r="AG84" s="173"/>
      <c r="AH84" s="1223">
        <f>R84*W84*AA84*AD84</f>
        <v>0</v>
      </c>
      <c r="AI84" s="1224"/>
      <c r="AJ84" s="1224"/>
      <c r="AK84" s="1225"/>
      <c r="AL84" s="1226" t="s">
        <v>166</v>
      </c>
      <c r="AM84" s="1227"/>
      <c r="AN84" s="1230">
        <f>AN52</f>
        <v>0</v>
      </c>
      <c r="AO84" s="1231"/>
      <c r="AP84" s="1255" t="s">
        <v>655</v>
      </c>
      <c r="AQ84" s="1256"/>
      <c r="AR84" s="1257">
        <f>AN84*AB87/1000</f>
        <v>0</v>
      </c>
      <c r="AS84" s="1258"/>
      <c r="AT84" s="1258"/>
      <c r="AU84" s="1255" t="s">
        <v>220</v>
      </c>
      <c r="AV84" s="1276"/>
      <c r="AW84" s="90"/>
      <c r="AX84" s="90"/>
    </row>
    <row r="85" spans="2:50" ht="13.5" customHeight="1">
      <c r="B85" s="1208"/>
      <c r="C85" s="1211"/>
      <c r="D85" s="1212"/>
      <c r="E85" s="1218"/>
      <c r="F85" s="1219"/>
      <c r="G85" s="1219"/>
      <c r="H85" s="1220"/>
      <c r="I85" s="1278" t="s">
        <v>225</v>
      </c>
      <c r="J85" s="1229"/>
      <c r="K85" s="1279"/>
      <c r="L85" s="1280" t="s">
        <v>665</v>
      </c>
      <c r="M85" s="1229"/>
      <c r="N85" s="1229"/>
      <c r="O85" s="1279"/>
      <c r="P85" s="1281" t="s">
        <v>657</v>
      </c>
      <c r="Q85" s="1282"/>
      <c r="R85" s="179" t="s">
        <v>651</v>
      </c>
      <c r="S85" s="178">
        <f>IF(P85="夏季",17.25,16.16)</f>
        <v>16.16</v>
      </c>
      <c r="T85" s="616" t="s">
        <v>636</v>
      </c>
      <c r="U85" s="617">
        <f>$U$30</f>
        <v>-5.0199999999999996</v>
      </c>
      <c r="V85" s="616" t="s">
        <v>652</v>
      </c>
      <c r="W85" s="618">
        <f>$W$30</f>
        <v>3.36</v>
      </c>
      <c r="X85" s="619" t="s">
        <v>625</v>
      </c>
      <c r="Y85" s="169" t="s">
        <v>239</v>
      </c>
      <c r="Z85" s="619"/>
      <c r="AA85" s="177"/>
      <c r="AB85" s="1283">
        <f>T$17+T$19+T$23</f>
        <v>0</v>
      </c>
      <c r="AC85" s="1283"/>
      <c r="AD85" s="169" t="s">
        <v>653</v>
      </c>
      <c r="AE85" s="169"/>
      <c r="AF85" s="169"/>
      <c r="AG85" s="620"/>
      <c r="AH85" s="1284">
        <f>(S85+U85+W85)*AB85</f>
        <v>0</v>
      </c>
      <c r="AI85" s="1285"/>
      <c r="AJ85" s="1285"/>
      <c r="AK85" s="1286"/>
      <c r="AL85" s="1228"/>
      <c r="AM85" s="1229"/>
      <c r="AN85" s="1232"/>
      <c r="AO85" s="1233"/>
      <c r="AP85" s="1242"/>
      <c r="AQ85" s="1243"/>
      <c r="AR85" s="1246"/>
      <c r="AS85" s="1247"/>
      <c r="AT85" s="1247"/>
      <c r="AU85" s="1242"/>
      <c r="AV85" s="1277"/>
      <c r="AW85" s="90"/>
      <c r="AX85" s="90"/>
    </row>
    <row r="86" spans="2:50" ht="13.5" customHeight="1">
      <c r="B86" s="1208"/>
      <c r="C86" s="1211"/>
      <c r="D86" s="1212"/>
      <c r="E86" s="1218"/>
      <c r="F86" s="1219"/>
      <c r="G86" s="1219"/>
      <c r="H86" s="1220"/>
      <c r="I86" s="621"/>
      <c r="J86" s="622"/>
      <c r="K86" s="622"/>
      <c r="L86" s="623"/>
      <c r="M86" s="623"/>
      <c r="N86" s="623"/>
      <c r="O86" s="623"/>
      <c r="P86" s="623"/>
      <c r="Q86" s="624"/>
      <c r="R86" s="176"/>
      <c r="S86" s="625" t="s">
        <v>238</v>
      </c>
      <c r="T86" s="643"/>
      <c r="U86" s="644" t="s">
        <v>237</v>
      </c>
      <c r="V86" s="643"/>
      <c r="W86" s="628" t="s">
        <v>236</v>
      </c>
      <c r="Y86" s="175"/>
      <c r="AA86" s="93"/>
      <c r="AB86" s="386"/>
      <c r="AC86" s="386"/>
      <c r="AD86" s="175"/>
      <c r="AE86" s="175"/>
      <c r="AF86" s="175"/>
      <c r="AG86" s="630"/>
      <c r="AH86" s="1287"/>
      <c r="AI86" s="1288"/>
      <c r="AJ86" s="1288"/>
      <c r="AK86" s="1289"/>
      <c r="AL86" s="1228"/>
      <c r="AM86" s="1229"/>
      <c r="AN86" s="1232"/>
      <c r="AO86" s="1233"/>
      <c r="AP86" s="1242"/>
      <c r="AQ86" s="1243"/>
      <c r="AR86" s="1246"/>
      <c r="AS86" s="1247"/>
      <c r="AT86" s="1247"/>
      <c r="AU86" s="1242"/>
      <c r="AV86" s="1277"/>
      <c r="AW86" s="90"/>
      <c r="AX86" s="90"/>
    </row>
    <row r="87" spans="2:50" ht="13.5" customHeight="1">
      <c r="B87" s="1208"/>
      <c r="C87" s="1213"/>
      <c r="D87" s="1214"/>
      <c r="E87" s="1270" t="s">
        <v>222</v>
      </c>
      <c r="F87" s="1271"/>
      <c r="G87" s="1271"/>
      <c r="H87" s="1272"/>
      <c r="I87" s="631"/>
      <c r="J87" s="170"/>
      <c r="K87" s="170"/>
      <c r="L87" s="170"/>
      <c r="M87" s="170"/>
      <c r="N87" s="170"/>
      <c r="O87" s="170"/>
      <c r="P87" s="170"/>
      <c r="Q87" s="632"/>
      <c r="R87" s="172"/>
      <c r="S87" s="172"/>
      <c r="T87" s="170"/>
      <c r="U87" s="170"/>
      <c r="V87" s="170"/>
      <c r="W87" s="633"/>
      <c r="X87" s="634"/>
      <c r="Y87" s="634"/>
      <c r="Z87" s="635"/>
      <c r="AA87" s="636"/>
      <c r="AB87" s="1273">
        <f>SUM(AB85:AC85)</f>
        <v>0</v>
      </c>
      <c r="AC87" s="1273"/>
      <c r="AD87" s="637" t="s">
        <v>235</v>
      </c>
      <c r="AE87" s="170"/>
      <c r="AF87" s="170"/>
      <c r="AG87" s="170"/>
      <c r="AH87" s="1267">
        <f>SUM(AH84:AK85)</f>
        <v>0</v>
      </c>
      <c r="AI87" s="1268"/>
      <c r="AJ87" s="1268"/>
      <c r="AK87" s="1269"/>
      <c r="AL87" s="1238"/>
      <c r="AM87" s="1239"/>
      <c r="AN87" s="1240"/>
      <c r="AO87" s="1241"/>
      <c r="AP87" s="1244"/>
      <c r="AQ87" s="1245"/>
      <c r="AR87" s="1248"/>
      <c r="AS87" s="1249"/>
      <c r="AT87" s="1249"/>
      <c r="AU87" s="1244"/>
      <c r="AV87" s="1296"/>
      <c r="AW87" s="90"/>
      <c r="AX87" s="90"/>
    </row>
    <row r="88" spans="2:50" ht="13.5" customHeight="1">
      <c r="B88" s="1208"/>
      <c r="C88" s="1209" t="s">
        <v>234</v>
      </c>
      <c r="D88" s="1210"/>
      <c r="E88" s="1274" t="s">
        <v>233</v>
      </c>
      <c r="F88" s="1216"/>
      <c r="G88" s="1216"/>
      <c r="H88" s="1217"/>
      <c r="I88" s="614" t="s">
        <v>232</v>
      </c>
      <c r="J88" s="173"/>
      <c r="K88" s="173"/>
      <c r="L88" s="173"/>
      <c r="M88" s="173"/>
      <c r="N88" s="173"/>
      <c r="O88" s="173"/>
      <c r="P88" s="173"/>
      <c r="Q88" s="615"/>
      <c r="R88" s="354" t="s">
        <v>614</v>
      </c>
      <c r="S88" s="1275">
        <f>IF('様式11-5'!Y$1="LPG",0,IF(T$24&lt;50,料金単価!$C$7,(IF(T$24&lt;100,料金単価!$C$8,IF($T$24&lt;250,料金単価!$C$9,IF($T$24&lt;500,料金単価!$C$10,IF($T$24&lt;800,料金単価!$C$11,料金単価!$C$12)))))))</f>
        <v>1210</v>
      </c>
      <c r="T88" s="1275"/>
      <c r="U88" s="173" t="s">
        <v>231</v>
      </c>
      <c r="V88" s="388"/>
      <c r="W88" s="174"/>
      <c r="X88" s="174"/>
      <c r="Y88" s="174"/>
      <c r="Z88" s="174"/>
      <c r="AA88" s="174"/>
      <c r="AB88" s="173">
        <v>1</v>
      </c>
      <c r="AC88" s="387" t="s">
        <v>229</v>
      </c>
      <c r="AD88" s="173"/>
      <c r="AE88" s="173"/>
      <c r="AF88" s="173"/>
      <c r="AG88" s="173"/>
      <c r="AH88" s="1223">
        <f>S88*AB88</f>
        <v>1210</v>
      </c>
      <c r="AI88" s="1224"/>
      <c r="AJ88" s="1224"/>
      <c r="AK88" s="1225"/>
      <c r="AL88" s="1297" t="s">
        <v>233</v>
      </c>
      <c r="AM88" s="1229"/>
      <c r="AN88" s="1232">
        <f>AN56</f>
        <v>0</v>
      </c>
      <c r="AO88" s="1233"/>
      <c r="AP88" s="1242" t="s">
        <v>645</v>
      </c>
      <c r="AQ88" s="1243"/>
      <c r="AR88" s="1246">
        <f>AN88*X90/1000</f>
        <v>0</v>
      </c>
      <c r="AS88" s="1247"/>
      <c r="AT88" s="1247"/>
      <c r="AU88" s="1250" t="s">
        <v>220</v>
      </c>
      <c r="AV88" s="1251"/>
      <c r="AW88" s="90"/>
      <c r="AX88" s="90"/>
    </row>
    <row r="89" spans="2:50" ht="13.5" customHeight="1">
      <c r="B89" s="1208"/>
      <c r="C89" s="1211"/>
      <c r="D89" s="1212"/>
      <c r="E89" s="1218"/>
      <c r="F89" s="1219"/>
      <c r="G89" s="1219"/>
      <c r="H89" s="1220"/>
      <c r="I89" s="638" t="s">
        <v>225</v>
      </c>
      <c r="J89" s="168"/>
      <c r="K89" s="168"/>
      <c r="L89" s="168"/>
      <c r="M89" s="168"/>
      <c r="N89" s="168"/>
      <c r="O89" s="168"/>
      <c r="P89" s="168" t="s">
        <v>228</v>
      </c>
      <c r="Q89" s="639"/>
      <c r="R89" s="179" t="s">
        <v>614</v>
      </c>
      <c r="S89" s="1261">
        <f>IF(P89="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89" s="1261"/>
      <c r="U89" s="168" t="s">
        <v>226</v>
      </c>
      <c r="V89" s="640" t="s">
        <v>646</v>
      </c>
      <c r="W89" s="655">
        <f>W78</f>
        <v>-37.96</v>
      </c>
      <c r="X89" s="642" t="s">
        <v>618</v>
      </c>
      <c r="Y89" s="623" t="s">
        <v>647</v>
      </c>
      <c r="Z89" s="1295">
        <f>IF('様式11-5'!Y$1="LPG",0,T$24)</f>
        <v>0</v>
      </c>
      <c r="AA89" s="1295"/>
      <c r="AB89" s="168" t="s">
        <v>648</v>
      </c>
      <c r="AC89" s="168"/>
      <c r="AD89" s="168"/>
      <c r="AE89" s="168"/>
      <c r="AF89" s="168"/>
      <c r="AG89" s="168"/>
      <c r="AH89" s="1263">
        <f>(S89+W89)*Z89</f>
        <v>0</v>
      </c>
      <c r="AI89" s="1264"/>
      <c r="AJ89" s="1264"/>
      <c r="AK89" s="1265"/>
      <c r="AL89" s="1228"/>
      <c r="AM89" s="1229"/>
      <c r="AN89" s="1232"/>
      <c r="AO89" s="1233"/>
      <c r="AP89" s="1242"/>
      <c r="AQ89" s="1243"/>
      <c r="AR89" s="1246"/>
      <c r="AS89" s="1247"/>
      <c r="AT89" s="1247"/>
      <c r="AU89" s="1250"/>
      <c r="AV89" s="1251"/>
      <c r="AW89" s="90"/>
      <c r="AX89" s="90"/>
    </row>
    <row r="90" spans="2:50" ht="13.5" customHeight="1">
      <c r="B90" s="1208"/>
      <c r="C90" s="1211"/>
      <c r="D90" s="1212"/>
      <c r="E90" s="1270" t="s">
        <v>222</v>
      </c>
      <c r="F90" s="1271"/>
      <c r="G90" s="1271"/>
      <c r="H90" s="1272"/>
      <c r="I90" s="631"/>
      <c r="J90" s="170"/>
      <c r="K90" s="170"/>
      <c r="L90" s="170"/>
      <c r="M90" s="170"/>
      <c r="N90" s="170"/>
      <c r="O90" s="170"/>
      <c r="P90" s="170"/>
      <c r="Q90" s="632"/>
      <c r="R90" s="172"/>
      <c r="S90" s="172"/>
      <c r="T90" s="170"/>
      <c r="U90" s="170"/>
      <c r="V90" s="170"/>
      <c r="W90" s="633"/>
      <c r="X90" s="634"/>
      <c r="Y90" s="634"/>
      <c r="Z90" s="1266">
        <f>SUM(Z89:Z89)</f>
        <v>0</v>
      </c>
      <c r="AA90" s="1266"/>
      <c r="AB90" s="635" t="s">
        <v>221</v>
      </c>
      <c r="AC90" s="635"/>
      <c r="AD90" s="170"/>
      <c r="AE90" s="170"/>
      <c r="AF90" s="170"/>
      <c r="AG90" s="170"/>
      <c r="AH90" s="1267">
        <f>SUM(AH88:AK89)</f>
        <v>1210</v>
      </c>
      <c r="AI90" s="1268"/>
      <c r="AJ90" s="1268"/>
      <c r="AK90" s="1269"/>
      <c r="AL90" s="1238"/>
      <c r="AM90" s="1239"/>
      <c r="AN90" s="1240"/>
      <c r="AO90" s="1241"/>
      <c r="AP90" s="1244"/>
      <c r="AQ90" s="1245"/>
      <c r="AR90" s="1248"/>
      <c r="AS90" s="1249"/>
      <c r="AT90" s="1249"/>
      <c r="AU90" s="1252"/>
      <c r="AV90" s="1253"/>
      <c r="AW90" s="90"/>
      <c r="AX90" s="90"/>
    </row>
    <row r="91" spans="2:50" ht="13.5" customHeight="1">
      <c r="B91" s="1208"/>
      <c r="C91" s="1211"/>
      <c r="D91" s="1212"/>
      <c r="E91" s="1274" t="s">
        <v>649</v>
      </c>
      <c r="F91" s="1216"/>
      <c r="G91" s="1216"/>
      <c r="H91" s="1217"/>
      <c r="I91" s="614" t="s">
        <v>232</v>
      </c>
      <c r="J91" s="173"/>
      <c r="K91" s="173"/>
      <c r="L91" s="173"/>
      <c r="M91" s="173"/>
      <c r="N91" s="173"/>
      <c r="O91" s="173"/>
      <c r="P91" s="173"/>
      <c r="Q91" s="615"/>
      <c r="R91" s="1224">
        <f>$R$36</f>
        <v>0</v>
      </c>
      <c r="S91" s="1224"/>
      <c r="T91" s="173" t="s">
        <v>231</v>
      </c>
      <c r="U91" s="173"/>
      <c r="V91" s="174"/>
      <c r="W91" s="174"/>
      <c r="X91" s="174"/>
      <c r="Y91" s="174"/>
      <c r="Z91" s="174"/>
      <c r="AA91" s="174"/>
      <c r="AB91" s="173">
        <v>1</v>
      </c>
      <c r="AC91" s="387" t="s">
        <v>229</v>
      </c>
      <c r="AD91" s="173"/>
      <c r="AE91" s="173"/>
      <c r="AF91" s="173"/>
      <c r="AG91" s="173"/>
      <c r="AH91" s="1223">
        <f>R91*AB91</f>
        <v>0</v>
      </c>
      <c r="AI91" s="1224"/>
      <c r="AJ91" s="1224"/>
      <c r="AK91" s="1225"/>
      <c r="AL91" s="1228" t="s">
        <v>649</v>
      </c>
      <c r="AM91" s="1229"/>
      <c r="AN91" s="1232">
        <f>AN59</f>
        <v>0</v>
      </c>
      <c r="AO91" s="1233"/>
      <c r="AP91" s="1242" t="s">
        <v>645</v>
      </c>
      <c r="AQ91" s="1243"/>
      <c r="AR91" s="1246">
        <f>AN91*X93/1000</f>
        <v>0</v>
      </c>
      <c r="AS91" s="1247"/>
      <c r="AT91" s="1247"/>
      <c r="AU91" s="1250" t="s">
        <v>220</v>
      </c>
      <c r="AV91" s="1251"/>
      <c r="AW91" s="90"/>
      <c r="AX91" s="90"/>
    </row>
    <row r="92" spans="2:50" ht="13.5" customHeight="1">
      <c r="B92" s="1208"/>
      <c r="C92" s="1211"/>
      <c r="D92" s="1212"/>
      <c r="E92" s="1218"/>
      <c r="F92" s="1219"/>
      <c r="G92" s="1219"/>
      <c r="H92" s="1220"/>
      <c r="I92" s="638" t="s">
        <v>225</v>
      </c>
      <c r="J92" s="168"/>
      <c r="K92" s="168"/>
      <c r="L92" s="168"/>
      <c r="M92" s="168"/>
      <c r="N92" s="168"/>
      <c r="O92" s="168"/>
      <c r="P92" s="168"/>
      <c r="Q92" s="639"/>
      <c r="R92" s="1290">
        <f>$R$37</f>
        <v>296</v>
      </c>
      <c r="S92" s="1291"/>
      <c r="T92" s="168" t="s">
        <v>226</v>
      </c>
      <c r="U92" s="168"/>
      <c r="V92" s="168"/>
      <c r="W92" s="168"/>
      <c r="X92" s="1292">
        <f>IF('様式11-5'!Y$1="LPG",P$24,0)</f>
        <v>0</v>
      </c>
      <c r="Y92" s="1293"/>
      <c r="Z92" s="168" t="s">
        <v>648</v>
      </c>
      <c r="AA92" s="168"/>
      <c r="AB92" s="168"/>
      <c r="AC92" s="169"/>
      <c r="AD92" s="168"/>
      <c r="AE92" s="168"/>
      <c r="AF92" s="168"/>
      <c r="AG92" s="168"/>
      <c r="AH92" s="1263">
        <f>R92*X92</f>
        <v>0</v>
      </c>
      <c r="AI92" s="1264"/>
      <c r="AJ92" s="1264"/>
      <c r="AK92" s="1265"/>
      <c r="AL92" s="1228"/>
      <c r="AM92" s="1229"/>
      <c r="AN92" s="1232"/>
      <c r="AO92" s="1233"/>
      <c r="AP92" s="1242"/>
      <c r="AQ92" s="1243"/>
      <c r="AR92" s="1246"/>
      <c r="AS92" s="1247"/>
      <c r="AT92" s="1247"/>
      <c r="AU92" s="1250"/>
      <c r="AV92" s="1251"/>
      <c r="AW92" s="90"/>
      <c r="AX92" s="90"/>
    </row>
    <row r="93" spans="2:50" ht="13.5" customHeight="1" thickBot="1">
      <c r="B93" s="1208"/>
      <c r="C93" s="1213"/>
      <c r="D93" s="1214"/>
      <c r="E93" s="1270" t="s">
        <v>222</v>
      </c>
      <c r="F93" s="1271"/>
      <c r="G93" s="1271"/>
      <c r="H93" s="1272"/>
      <c r="I93" s="631"/>
      <c r="J93" s="170"/>
      <c r="K93" s="170"/>
      <c r="L93" s="170"/>
      <c r="M93" s="170"/>
      <c r="N93" s="170"/>
      <c r="O93" s="170"/>
      <c r="P93" s="170"/>
      <c r="Q93" s="632"/>
      <c r="R93" s="172"/>
      <c r="S93" s="172"/>
      <c r="T93" s="170"/>
      <c r="U93" s="170"/>
      <c r="V93" s="170"/>
      <c r="W93" s="633"/>
      <c r="X93" s="1294">
        <f>SUM(X92:Y92)</f>
        <v>0</v>
      </c>
      <c r="Y93" s="1294"/>
      <c r="Z93" s="170" t="s">
        <v>221</v>
      </c>
      <c r="AA93" s="170"/>
      <c r="AB93" s="170"/>
      <c r="AC93" s="171"/>
      <c r="AD93" s="170"/>
      <c r="AE93" s="170"/>
      <c r="AF93" s="170"/>
      <c r="AG93" s="170"/>
      <c r="AH93" s="1267">
        <f>SUM(AH91:AK92)</f>
        <v>0</v>
      </c>
      <c r="AI93" s="1268"/>
      <c r="AJ93" s="1268"/>
      <c r="AK93" s="1269"/>
      <c r="AL93" s="1238"/>
      <c r="AM93" s="1239"/>
      <c r="AN93" s="1240"/>
      <c r="AO93" s="1241"/>
      <c r="AP93" s="1244"/>
      <c r="AQ93" s="1245"/>
      <c r="AR93" s="1248"/>
      <c r="AS93" s="1249"/>
      <c r="AT93" s="1249"/>
      <c r="AU93" s="1252"/>
      <c r="AV93" s="1253"/>
      <c r="AW93" s="90"/>
      <c r="AX93" s="90"/>
    </row>
    <row r="94" spans="2:50" ht="13.5" customHeight="1">
      <c r="B94" s="1234" t="s">
        <v>259</v>
      </c>
      <c r="C94" s="981"/>
      <c r="D94" s="981"/>
      <c r="E94" s="980" t="s">
        <v>173</v>
      </c>
      <c r="F94" s="981"/>
      <c r="G94" s="981"/>
      <c r="H94" s="982"/>
      <c r="I94" s="980" t="s">
        <v>258</v>
      </c>
      <c r="J94" s="981"/>
      <c r="K94" s="981"/>
      <c r="L94" s="981"/>
      <c r="M94" s="981"/>
      <c r="N94" s="981"/>
      <c r="O94" s="981"/>
      <c r="P94" s="981"/>
      <c r="Q94" s="982"/>
      <c r="R94" s="980" t="s">
        <v>257</v>
      </c>
      <c r="S94" s="981"/>
      <c r="T94" s="981"/>
      <c r="U94" s="981"/>
      <c r="V94" s="981"/>
      <c r="W94" s="981"/>
      <c r="X94" s="981"/>
      <c r="Y94" s="981"/>
      <c r="Z94" s="981"/>
      <c r="AA94" s="981"/>
      <c r="AB94" s="981"/>
      <c r="AC94" s="981"/>
      <c r="AD94" s="981"/>
      <c r="AE94" s="981"/>
      <c r="AF94" s="981"/>
      <c r="AG94" s="982"/>
      <c r="AH94" s="980" t="s">
        <v>256</v>
      </c>
      <c r="AI94" s="981"/>
      <c r="AJ94" s="981"/>
      <c r="AK94" s="1235"/>
      <c r="AL94" s="1236" t="s">
        <v>173</v>
      </c>
      <c r="AM94" s="1237"/>
      <c r="AN94" s="1010" t="s">
        <v>255</v>
      </c>
      <c r="AO94" s="1011"/>
      <c r="AP94" s="1011"/>
      <c r="AQ94" s="1206"/>
      <c r="AR94" s="1010" t="s">
        <v>254</v>
      </c>
      <c r="AS94" s="1011"/>
      <c r="AT94" s="1011"/>
      <c r="AU94" s="1011"/>
      <c r="AV94" s="1012"/>
      <c r="AW94" s="90"/>
      <c r="AX94" s="90"/>
    </row>
    <row r="95" spans="2:50" ht="13.5" customHeight="1">
      <c r="B95" s="1207" t="s">
        <v>487</v>
      </c>
      <c r="C95" s="1209" t="s">
        <v>253</v>
      </c>
      <c r="D95" s="1210"/>
      <c r="E95" s="1215" t="s">
        <v>252</v>
      </c>
      <c r="F95" s="1216"/>
      <c r="G95" s="1216"/>
      <c r="H95" s="1217"/>
      <c r="I95" s="614" t="s">
        <v>232</v>
      </c>
      <c r="J95" s="173"/>
      <c r="K95" s="173"/>
      <c r="L95" s="173"/>
      <c r="M95" s="173"/>
      <c r="N95" s="173"/>
      <c r="O95" s="173"/>
      <c r="P95" s="173"/>
      <c r="Q95" s="615"/>
      <c r="R95" s="1221">
        <f>IF($AJ$16+$AJ$18+$AJ$20+$AJ$22=0,0,1644.76)</f>
        <v>0</v>
      </c>
      <c r="S95" s="1221"/>
      <c r="T95" s="173" t="s">
        <v>250</v>
      </c>
      <c r="U95" s="173"/>
      <c r="V95" s="173"/>
      <c r="W95" s="1222">
        <f>$W$29</f>
        <v>0</v>
      </c>
      <c r="X95" s="1222"/>
      <c r="Y95" s="173" t="s">
        <v>608</v>
      </c>
      <c r="Z95" s="173"/>
      <c r="AA95" s="173">
        <v>1</v>
      </c>
      <c r="AB95" s="173" t="s">
        <v>248</v>
      </c>
      <c r="AC95" s="173"/>
      <c r="AD95" s="181">
        <v>0.85</v>
      </c>
      <c r="AE95" s="173" t="s">
        <v>247</v>
      </c>
      <c r="AF95" s="173"/>
      <c r="AG95" s="173"/>
      <c r="AH95" s="1223">
        <f>R95*W95*AA95*AD95</f>
        <v>0</v>
      </c>
      <c r="AI95" s="1224"/>
      <c r="AJ95" s="1224"/>
      <c r="AK95" s="1225"/>
      <c r="AL95" s="1226" t="s">
        <v>166</v>
      </c>
      <c r="AM95" s="1227"/>
      <c r="AN95" s="1230">
        <f>AN29</f>
        <v>0.43099999999999999</v>
      </c>
      <c r="AO95" s="1231"/>
      <c r="AP95" s="1255" t="s">
        <v>655</v>
      </c>
      <c r="AQ95" s="1256"/>
      <c r="AR95" s="1257">
        <f>AN95*AB98/1000</f>
        <v>0</v>
      </c>
      <c r="AS95" s="1258"/>
      <c r="AT95" s="1258"/>
      <c r="AU95" s="1255" t="s">
        <v>220</v>
      </c>
      <c r="AV95" s="1276"/>
      <c r="AW95" s="90"/>
      <c r="AX95" s="90"/>
    </row>
    <row r="96" spans="2:50" ht="13.5" customHeight="1">
      <c r="B96" s="1208"/>
      <c r="C96" s="1211"/>
      <c r="D96" s="1212"/>
      <c r="E96" s="1218"/>
      <c r="F96" s="1219"/>
      <c r="G96" s="1219"/>
      <c r="H96" s="1220"/>
      <c r="I96" s="1278" t="s">
        <v>225</v>
      </c>
      <c r="J96" s="1229"/>
      <c r="K96" s="1279"/>
      <c r="L96" s="1280" t="s">
        <v>658</v>
      </c>
      <c r="M96" s="1229"/>
      <c r="N96" s="1229"/>
      <c r="O96" s="1279"/>
      <c r="P96" s="1281" t="s">
        <v>657</v>
      </c>
      <c r="Q96" s="1282"/>
      <c r="R96" s="179" t="s">
        <v>651</v>
      </c>
      <c r="S96" s="178">
        <f>IF(P96="夏季",17.25,16.16)</f>
        <v>16.16</v>
      </c>
      <c r="T96" s="616" t="s">
        <v>636</v>
      </c>
      <c r="U96" s="617">
        <f>$U$30</f>
        <v>-5.0199999999999996</v>
      </c>
      <c r="V96" s="616" t="s">
        <v>652</v>
      </c>
      <c r="W96" s="618">
        <f>$W$30</f>
        <v>3.36</v>
      </c>
      <c r="X96" s="619" t="s">
        <v>643</v>
      </c>
      <c r="Y96" s="169" t="s">
        <v>239</v>
      </c>
      <c r="Z96" s="619"/>
      <c r="AA96" s="177"/>
      <c r="AB96" s="1283">
        <f>V$17+V$19+V$23+V21</f>
        <v>0</v>
      </c>
      <c r="AC96" s="1283"/>
      <c r="AD96" s="169" t="s">
        <v>653</v>
      </c>
      <c r="AE96" s="169"/>
      <c r="AF96" s="169"/>
      <c r="AG96" s="620"/>
      <c r="AH96" s="1284">
        <f>(S96+U96+W96)*AB96</f>
        <v>0</v>
      </c>
      <c r="AI96" s="1285"/>
      <c r="AJ96" s="1285"/>
      <c r="AK96" s="1286"/>
      <c r="AL96" s="1228"/>
      <c r="AM96" s="1229"/>
      <c r="AN96" s="1232"/>
      <c r="AO96" s="1233"/>
      <c r="AP96" s="1242"/>
      <c r="AQ96" s="1243"/>
      <c r="AR96" s="1246"/>
      <c r="AS96" s="1247"/>
      <c r="AT96" s="1247"/>
      <c r="AU96" s="1242"/>
      <c r="AV96" s="1277"/>
      <c r="AW96" s="90"/>
      <c r="AX96" s="90"/>
    </row>
    <row r="97" spans="2:50" ht="13.5" customHeight="1">
      <c r="B97" s="1208"/>
      <c r="C97" s="1211"/>
      <c r="D97" s="1212"/>
      <c r="E97" s="1218"/>
      <c r="F97" s="1219"/>
      <c r="G97" s="1219"/>
      <c r="H97" s="1220"/>
      <c r="I97" s="621"/>
      <c r="J97" s="622"/>
      <c r="K97" s="622"/>
      <c r="L97" s="623"/>
      <c r="M97" s="623"/>
      <c r="N97" s="623"/>
      <c r="O97" s="623"/>
      <c r="P97" s="623"/>
      <c r="Q97" s="624"/>
      <c r="R97" s="176"/>
      <c r="S97" s="625" t="s">
        <v>238</v>
      </c>
      <c r="T97" s="626"/>
      <c r="U97" s="627" t="s">
        <v>237</v>
      </c>
      <c r="V97" s="626"/>
      <c r="W97" s="628" t="s">
        <v>236</v>
      </c>
      <c r="X97" s="629"/>
      <c r="Y97" s="175"/>
      <c r="Z97" s="629"/>
      <c r="AA97" s="371"/>
      <c r="AB97" s="386"/>
      <c r="AC97" s="386"/>
      <c r="AD97" s="175"/>
      <c r="AE97" s="175"/>
      <c r="AF97" s="175"/>
      <c r="AG97" s="630"/>
      <c r="AH97" s="1287"/>
      <c r="AI97" s="1288"/>
      <c r="AJ97" s="1288"/>
      <c r="AK97" s="1289"/>
      <c r="AL97" s="1228"/>
      <c r="AM97" s="1229"/>
      <c r="AN97" s="1232"/>
      <c r="AO97" s="1233"/>
      <c r="AP97" s="1242"/>
      <c r="AQ97" s="1243"/>
      <c r="AR97" s="1246"/>
      <c r="AS97" s="1247"/>
      <c r="AT97" s="1247"/>
      <c r="AU97" s="1242"/>
      <c r="AV97" s="1277"/>
      <c r="AW97" s="90"/>
      <c r="AX97" s="90"/>
    </row>
    <row r="98" spans="2:50" ht="13.5" customHeight="1">
      <c r="B98" s="1208"/>
      <c r="C98" s="1213"/>
      <c r="D98" s="1214"/>
      <c r="E98" s="1270" t="s">
        <v>222</v>
      </c>
      <c r="F98" s="1271"/>
      <c r="G98" s="1271"/>
      <c r="H98" s="1272"/>
      <c r="I98" s="631"/>
      <c r="J98" s="170"/>
      <c r="K98" s="170"/>
      <c r="L98" s="170"/>
      <c r="M98" s="170"/>
      <c r="N98" s="170"/>
      <c r="O98" s="170"/>
      <c r="P98" s="170"/>
      <c r="Q98" s="632"/>
      <c r="R98" s="172"/>
      <c r="S98" s="172"/>
      <c r="T98" s="170"/>
      <c r="U98" s="170"/>
      <c r="V98" s="170"/>
      <c r="W98" s="633"/>
      <c r="X98" s="634"/>
      <c r="Y98" s="634"/>
      <c r="Z98" s="635"/>
      <c r="AA98" s="636"/>
      <c r="AB98" s="1273">
        <f>SUM(AB96:AC96)</f>
        <v>0</v>
      </c>
      <c r="AC98" s="1273"/>
      <c r="AD98" s="637" t="s">
        <v>235</v>
      </c>
      <c r="AE98" s="170"/>
      <c r="AF98" s="170"/>
      <c r="AG98" s="170"/>
      <c r="AH98" s="1267">
        <f>SUM(AH95:AK96)</f>
        <v>0</v>
      </c>
      <c r="AI98" s="1268"/>
      <c r="AJ98" s="1268"/>
      <c r="AK98" s="1269"/>
      <c r="AL98" s="1228"/>
      <c r="AM98" s="1229"/>
      <c r="AN98" s="1232"/>
      <c r="AO98" s="1233"/>
      <c r="AP98" s="1242"/>
      <c r="AQ98" s="1243"/>
      <c r="AR98" s="1246"/>
      <c r="AS98" s="1247"/>
      <c r="AT98" s="1247"/>
      <c r="AU98" s="1242"/>
      <c r="AV98" s="1277"/>
      <c r="AW98" s="90"/>
      <c r="AX98" s="90"/>
    </row>
    <row r="99" spans="2:50" ht="13.5" customHeight="1">
      <c r="B99" s="1208"/>
      <c r="C99" s="1209" t="s">
        <v>234</v>
      </c>
      <c r="D99" s="1210"/>
      <c r="E99" s="1274" t="s">
        <v>233</v>
      </c>
      <c r="F99" s="1216"/>
      <c r="G99" s="1216"/>
      <c r="H99" s="1217"/>
      <c r="I99" s="614" t="s">
        <v>232</v>
      </c>
      <c r="J99" s="173"/>
      <c r="K99" s="173"/>
      <c r="L99" s="173"/>
      <c r="M99" s="173"/>
      <c r="N99" s="173"/>
      <c r="O99" s="173"/>
      <c r="P99" s="173"/>
      <c r="Q99" s="615"/>
      <c r="R99" s="354" t="s">
        <v>614</v>
      </c>
      <c r="S99" s="1275">
        <f>IF('様式11-5'!Y$1="LPG",0,IF(V$25&lt;50,料金単価!$C$7,(IF(V$25&lt;100,料金単価!$C$8,IF($V$25&lt;250,料金単価!$C$9,IF($V$25&lt;500,料金単価!$C$10,IF($V$25&lt;800,料金単価!$C$11,料金単価!$C$12)))))))</f>
        <v>1210</v>
      </c>
      <c r="T99" s="1275"/>
      <c r="U99" s="173" t="s">
        <v>231</v>
      </c>
      <c r="V99" s="388"/>
      <c r="W99" s="174"/>
      <c r="X99" s="174"/>
      <c r="Y99" s="174"/>
      <c r="Z99" s="174"/>
      <c r="AA99" s="174"/>
      <c r="AB99" s="173">
        <v>1</v>
      </c>
      <c r="AC99" s="387" t="s">
        <v>229</v>
      </c>
      <c r="AD99" s="173"/>
      <c r="AE99" s="173"/>
      <c r="AF99" s="173"/>
      <c r="AG99" s="173"/>
      <c r="AH99" s="1223">
        <f>S99*AB99</f>
        <v>1210</v>
      </c>
      <c r="AI99" s="1224"/>
      <c r="AJ99" s="1224"/>
      <c r="AK99" s="1225"/>
      <c r="AL99" s="1254" t="s">
        <v>233</v>
      </c>
      <c r="AM99" s="1227"/>
      <c r="AN99" s="1230">
        <f>AN33</f>
        <v>2.29</v>
      </c>
      <c r="AO99" s="1231"/>
      <c r="AP99" s="1255" t="s">
        <v>622</v>
      </c>
      <c r="AQ99" s="1256"/>
      <c r="AR99" s="1257">
        <f>AN99*X101/1000</f>
        <v>0</v>
      </c>
      <c r="AS99" s="1258"/>
      <c r="AT99" s="1258"/>
      <c r="AU99" s="1259" t="s">
        <v>220</v>
      </c>
      <c r="AV99" s="1260"/>
      <c r="AW99" s="90"/>
      <c r="AX99" s="90"/>
    </row>
    <row r="100" spans="2:50" ht="13.5" customHeight="1">
      <c r="B100" s="1208"/>
      <c r="C100" s="1211"/>
      <c r="D100" s="1212"/>
      <c r="E100" s="1218"/>
      <c r="F100" s="1219"/>
      <c r="G100" s="1219"/>
      <c r="H100" s="1220"/>
      <c r="I100" s="638" t="s">
        <v>225</v>
      </c>
      <c r="J100" s="168"/>
      <c r="K100" s="168"/>
      <c r="L100" s="168"/>
      <c r="M100" s="168"/>
      <c r="N100" s="168"/>
      <c r="O100" s="168"/>
      <c r="P100" s="168" t="s">
        <v>482</v>
      </c>
      <c r="Q100" s="639"/>
      <c r="R100" s="179" t="s">
        <v>614</v>
      </c>
      <c r="S100" s="1261">
        <f>IF(P100="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157.34</v>
      </c>
      <c r="T100" s="1261"/>
      <c r="U100" s="168" t="s">
        <v>226</v>
      </c>
      <c r="V100" s="640" t="s">
        <v>646</v>
      </c>
      <c r="W100" s="655">
        <f>W89</f>
        <v>-37.96</v>
      </c>
      <c r="X100" s="642" t="s">
        <v>618</v>
      </c>
      <c r="Y100" s="623" t="s">
        <v>647</v>
      </c>
      <c r="Z100" s="1295">
        <f>IF('様式11-5'!Y$1="LPG",0,V$25)</f>
        <v>0</v>
      </c>
      <c r="AA100" s="1295"/>
      <c r="AB100" s="168" t="s">
        <v>648</v>
      </c>
      <c r="AC100" s="168"/>
      <c r="AD100" s="168"/>
      <c r="AE100" s="168"/>
      <c r="AF100" s="168"/>
      <c r="AG100" s="168"/>
      <c r="AH100" s="1263">
        <f>(S100+W100)*Z100</f>
        <v>0</v>
      </c>
      <c r="AI100" s="1264"/>
      <c r="AJ100" s="1264"/>
      <c r="AK100" s="1265"/>
      <c r="AL100" s="1228"/>
      <c r="AM100" s="1229"/>
      <c r="AN100" s="1232"/>
      <c r="AO100" s="1233"/>
      <c r="AP100" s="1242"/>
      <c r="AQ100" s="1243"/>
      <c r="AR100" s="1246"/>
      <c r="AS100" s="1247"/>
      <c r="AT100" s="1247"/>
      <c r="AU100" s="1250"/>
      <c r="AV100" s="1251"/>
      <c r="AW100" s="90"/>
      <c r="AX100" s="90"/>
    </row>
    <row r="101" spans="2:50" ht="13.5" customHeight="1">
      <c r="B101" s="1208"/>
      <c r="C101" s="1211"/>
      <c r="D101" s="1212"/>
      <c r="E101" s="1270" t="s">
        <v>222</v>
      </c>
      <c r="F101" s="1271"/>
      <c r="G101" s="1271"/>
      <c r="H101" s="1272"/>
      <c r="I101" s="631"/>
      <c r="J101" s="170"/>
      <c r="K101" s="170"/>
      <c r="L101" s="170"/>
      <c r="M101" s="170"/>
      <c r="N101" s="170"/>
      <c r="O101" s="170"/>
      <c r="P101" s="170"/>
      <c r="Q101" s="632"/>
      <c r="R101" s="172"/>
      <c r="S101" s="172"/>
      <c r="T101" s="170"/>
      <c r="U101" s="170"/>
      <c r="V101" s="170"/>
      <c r="W101" s="633"/>
      <c r="X101" s="634"/>
      <c r="Y101" s="634"/>
      <c r="Z101" s="1266">
        <f>SUM(Z100:Z100)</f>
        <v>0</v>
      </c>
      <c r="AA101" s="1266"/>
      <c r="AB101" s="635" t="s">
        <v>221</v>
      </c>
      <c r="AC101" s="635"/>
      <c r="AD101" s="170"/>
      <c r="AE101" s="170"/>
      <c r="AF101" s="170"/>
      <c r="AG101" s="170"/>
      <c r="AH101" s="1267">
        <f>SUM(AH99:AK100)</f>
        <v>1210</v>
      </c>
      <c r="AI101" s="1268"/>
      <c r="AJ101" s="1268"/>
      <c r="AK101" s="1269"/>
      <c r="AL101" s="1238"/>
      <c r="AM101" s="1239"/>
      <c r="AN101" s="1240"/>
      <c r="AO101" s="1241"/>
      <c r="AP101" s="1244"/>
      <c r="AQ101" s="1245"/>
      <c r="AR101" s="1248"/>
      <c r="AS101" s="1249"/>
      <c r="AT101" s="1249"/>
      <c r="AU101" s="1252"/>
      <c r="AV101" s="1253"/>
      <c r="AW101" s="90"/>
      <c r="AX101" s="90"/>
    </row>
    <row r="102" spans="2:50" ht="13.5" customHeight="1">
      <c r="B102" s="1208"/>
      <c r="C102" s="1211"/>
      <c r="D102" s="1212"/>
      <c r="E102" s="1274" t="s">
        <v>641</v>
      </c>
      <c r="F102" s="1216"/>
      <c r="G102" s="1216"/>
      <c r="H102" s="1217"/>
      <c r="I102" s="614" t="s">
        <v>232</v>
      </c>
      <c r="J102" s="173"/>
      <c r="K102" s="173"/>
      <c r="L102" s="173"/>
      <c r="M102" s="173"/>
      <c r="N102" s="173"/>
      <c r="O102" s="173"/>
      <c r="P102" s="173"/>
      <c r="Q102" s="615"/>
      <c r="R102" s="1224">
        <f>$R$36</f>
        <v>0</v>
      </c>
      <c r="S102" s="1224"/>
      <c r="T102" s="173" t="s">
        <v>231</v>
      </c>
      <c r="U102" s="173"/>
      <c r="V102" s="174"/>
      <c r="W102" s="174"/>
      <c r="X102" s="174"/>
      <c r="Y102" s="174"/>
      <c r="Z102" s="174"/>
      <c r="AA102" s="174"/>
      <c r="AB102" s="173">
        <v>1</v>
      </c>
      <c r="AC102" s="387" t="s">
        <v>229</v>
      </c>
      <c r="AD102" s="173"/>
      <c r="AE102" s="173"/>
      <c r="AF102" s="173"/>
      <c r="AG102" s="173"/>
      <c r="AH102" s="1223">
        <f>R102*AB102</f>
        <v>0</v>
      </c>
      <c r="AI102" s="1224"/>
      <c r="AJ102" s="1224"/>
      <c r="AK102" s="1225"/>
      <c r="AL102" s="1228" t="s">
        <v>649</v>
      </c>
      <c r="AM102" s="1229"/>
      <c r="AN102" s="1232">
        <f>AN36</f>
        <v>6</v>
      </c>
      <c r="AO102" s="1233"/>
      <c r="AP102" s="1242" t="s">
        <v>645</v>
      </c>
      <c r="AQ102" s="1243"/>
      <c r="AR102" s="1246">
        <f>AN102*X104/1000</f>
        <v>0</v>
      </c>
      <c r="AS102" s="1247"/>
      <c r="AT102" s="1247"/>
      <c r="AU102" s="1250" t="s">
        <v>220</v>
      </c>
      <c r="AV102" s="1251"/>
      <c r="AW102" s="90"/>
      <c r="AX102" s="90"/>
    </row>
    <row r="103" spans="2:50" ht="13.5" customHeight="1">
      <c r="B103" s="1208"/>
      <c r="C103" s="1211"/>
      <c r="D103" s="1212"/>
      <c r="E103" s="1218"/>
      <c r="F103" s="1219"/>
      <c r="G103" s="1219"/>
      <c r="H103" s="1220"/>
      <c r="I103" s="638" t="s">
        <v>225</v>
      </c>
      <c r="J103" s="168"/>
      <c r="K103" s="168"/>
      <c r="L103" s="168"/>
      <c r="M103" s="168"/>
      <c r="N103" s="168"/>
      <c r="O103" s="168"/>
      <c r="P103" s="168"/>
      <c r="Q103" s="639"/>
      <c r="R103" s="1290">
        <f>$R$37</f>
        <v>296</v>
      </c>
      <c r="S103" s="1291"/>
      <c r="T103" s="168" t="s">
        <v>226</v>
      </c>
      <c r="U103" s="168"/>
      <c r="V103" s="168"/>
      <c r="W103" s="168"/>
      <c r="X103" s="1292">
        <f>IF('様式11-5'!Y$1="LPG",V$25,0)</f>
        <v>0</v>
      </c>
      <c r="Y103" s="1293"/>
      <c r="Z103" s="168" t="s">
        <v>648</v>
      </c>
      <c r="AA103" s="168"/>
      <c r="AB103" s="168"/>
      <c r="AC103" s="169"/>
      <c r="AD103" s="168"/>
      <c r="AE103" s="168"/>
      <c r="AF103" s="168"/>
      <c r="AG103" s="168"/>
      <c r="AH103" s="1263">
        <f>R103*X103</f>
        <v>0</v>
      </c>
      <c r="AI103" s="1264"/>
      <c r="AJ103" s="1264"/>
      <c r="AK103" s="1265"/>
      <c r="AL103" s="1228"/>
      <c r="AM103" s="1229"/>
      <c r="AN103" s="1232"/>
      <c r="AO103" s="1233"/>
      <c r="AP103" s="1242"/>
      <c r="AQ103" s="1243"/>
      <c r="AR103" s="1246"/>
      <c r="AS103" s="1247"/>
      <c r="AT103" s="1247"/>
      <c r="AU103" s="1250"/>
      <c r="AV103" s="1251"/>
      <c r="AW103" s="90"/>
      <c r="AX103" s="90"/>
    </row>
    <row r="104" spans="2:50" ht="13.5" customHeight="1" thickBot="1">
      <c r="B104" s="1208"/>
      <c r="C104" s="1213"/>
      <c r="D104" s="1214"/>
      <c r="E104" s="1270" t="s">
        <v>222</v>
      </c>
      <c r="F104" s="1271"/>
      <c r="G104" s="1271"/>
      <c r="H104" s="1272"/>
      <c r="I104" s="631"/>
      <c r="J104" s="170"/>
      <c r="K104" s="170"/>
      <c r="L104" s="170"/>
      <c r="M104" s="170"/>
      <c r="N104" s="170"/>
      <c r="O104" s="170"/>
      <c r="P104" s="170"/>
      <c r="Q104" s="632"/>
      <c r="R104" s="172"/>
      <c r="S104" s="172"/>
      <c r="T104" s="170"/>
      <c r="U104" s="170"/>
      <c r="V104" s="170"/>
      <c r="W104" s="633"/>
      <c r="X104" s="1294">
        <f>SUM(X103:Y103)</f>
        <v>0</v>
      </c>
      <c r="Y104" s="1294"/>
      <c r="Z104" s="170" t="s">
        <v>221</v>
      </c>
      <c r="AA104" s="170"/>
      <c r="AB104" s="170"/>
      <c r="AC104" s="171"/>
      <c r="AD104" s="170"/>
      <c r="AE104" s="170"/>
      <c r="AF104" s="170"/>
      <c r="AG104" s="170"/>
      <c r="AH104" s="1267">
        <f>SUM(AH102:AK103)</f>
        <v>0</v>
      </c>
      <c r="AI104" s="1268"/>
      <c r="AJ104" s="1268"/>
      <c r="AK104" s="1269"/>
      <c r="AL104" s="1238"/>
      <c r="AM104" s="1239"/>
      <c r="AN104" s="1240"/>
      <c r="AO104" s="1241"/>
      <c r="AP104" s="1244"/>
      <c r="AQ104" s="1245"/>
      <c r="AR104" s="1248"/>
      <c r="AS104" s="1249"/>
      <c r="AT104" s="1249"/>
      <c r="AU104" s="1252"/>
      <c r="AV104" s="1253"/>
      <c r="AW104" s="90"/>
      <c r="AX104" s="90"/>
    </row>
    <row r="105" spans="2:50" ht="13.5" customHeight="1">
      <c r="B105" s="1234" t="s">
        <v>259</v>
      </c>
      <c r="C105" s="981"/>
      <c r="D105" s="981"/>
      <c r="E105" s="980" t="s">
        <v>173</v>
      </c>
      <c r="F105" s="981"/>
      <c r="G105" s="981"/>
      <c r="H105" s="982"/>
      <c r="I105" s="980" t="s">
        <v>258</v>
      </c>
      <c r="J105" s="981"/>
      <c r="K105" s="981"/>
      <c r="L105" s="981"/>
      <c r="M105" s="981"/>
      <c r="N105" s="981"/>
      <c r="O105" s="981"/>
      <c r="P105" s="981"/>
      <c r="Q105" s="982"/>
      <c r="R105" s="980" t="s">
        <v>257</v>
      </c>
      <c r="S105" s="981"/>
      <c r="T105" s="981"/>
      <c r="U105" s="981"/>
      <c r="V105" s="981"/>
      <c r="W105" s="981"/>
      <c r="X105" s="981"/>
      <c r="Y105" s="981"/>
      <c r="Z105" s="981"/>
      <c r="AA105" s="981"/>
      <c r="AB105" s="981"/>
      <c r="AC105" s="981"/>
      <c r="AD105" s="981"/>
      <c r="AE105" s="981"/>
      <c r="AF105" s="981"/>
      <c r="AG105" s="982"/>
      <c r="AH105" s="980" t="s">
        <v>256</v>
      </c>
      <c r="AI105" s="981"/>
      <c r="AJ105" s="981"/>
      <c r="AK105" s="1235"/>
      <c r="AL105" s="1236" t="s">
        <v>173</v>
      </c>
      <c r="AM105" s="1237"/>
      <c r="AN105" s="1010" t="s">
        <v>255</v>
      </c>
      <c r="AO105" s="1011"/>
      <c r="AP105" s="1011"/>
      <c r="AQ105" s="1206"/>
      <c r="AR105" s="1010" t="s">
        <v>254</v>
      </c>
      <c r="AS105" s="1011"/>
      <c r="AT105" s="1011"/>
      <c r="AU105" s="1011"/>
      <c r="AV105" s="1012"/>
      <c r="AW105" s="90"/>
      <c r="AX105" s="90"/>
    </row>
    <row r="106" spans="2:50" ht="13.5" customHeight="1">
      <c r="B106" s="1207" t="s">
        <v>488</v>
      </c>
      <c r="C106" s="1209" t="s">
        <v>253</v>
      </c>
      <c r="D106" s="1210"/>
      <c r="E106" s="1215" t="s">
        <v>252</v>
      </c>
      <c r="F106" s="1216"/>
      <c r="G106" s="1216"/>
      <c r="H106" s="1217"/>
      <c r="I106" s="614" t="s">
        <v>232</v>
      </c>
      <c r="J106" s="173"/>
      <c r="K106" s="173"/>
      <c r="L106" s="173"/>
      <c r="M106" s="173"/>
      <c r="N106" s="173"/>
      <c r="O106" s="173"/>
      <c r="P106" s="173"/>
      <c r="Q106" s="615"/>
      <c r="R106" s="1221">
        <f>IF($AJ$16+$AJ$18+$AJ$20+$AJ$22=0,0,1644.76)</f>
        <v>0</v>
      </c>
      <c r="S106" s="1221"/>
      <c r="T106" s="173" t="s">
        <v>250</v>
      </c>
      <c r="U106" s="173"/>
      <c r="V106" s="173"/>
      <c r="W106" s="1222">
        <f>$W$29</f>
        <v>0</v>
      </c>
      <c r="X106" s="1222"/>
      <c r="Y106" s="173" t="s">
        <v>624</v>
      </c>
      <c r="Z106" s="173"/>
      <c r="AA106" s="173">
        <v>1</v>
      </c>
      <c r="AB106" s="173" t="s">
        <v>248</v>
      </c>
      <c r="AC106" s="173"/>
      <c r="AD106" s="181">
        <v>0.85</v>
      </c>
      <c r="AE106" s="173" t="s">
        <v>247</v>
      </c>
      <c r="AF106" s="173"/>
      <c r="AG106" s="173"/>
      <c r="AH106" s="1223">
        <f>R106*W106*AA106*AD106</f>
        <v>0</v>
      </c>
      <c r="AI106" s="1224"/>
      <c r="AJ106" s="1224"/>
      <c r="AK106" s="1225"/>
      <c r="AL106" s="1226" t="s">
        <v>166</v>
      </c>
      <c r="AM106" s="1227"/>
      <c r="AN106" s="1230">
        <f>AN29</f>
        <v>0.43099999999999999</v>
      </c>
      <c r="AO106" s="1231"/>
      <c r="AP106" s="1255" t="s">
        <v>655</v>
      </c>
      <c r="AQ106" s="1256"/>
      <c r="AR106" s="1257">
        <f>AN106*AB109/1000</f>
        <v>0</v>
      </c>
      <c r="AS106" s="1258"/>
      <c r="AT106" s="1258"/>
      <c r="AU106" s="1255" t="s">
        <v>220</v>
      </c>
      <c r="AV106" s="1276"/>
      <c r="AW106" s="90"/>
      <c r="AX106" s="90"/>
    </row>
    <row r="107" spans="2:50" ht="13.5" customHeight="1">
      <c r="B107" s="1208"/>
      <c r="C107" s="1211"/>
      <c r="D107" s="1212"/>
      <c r="E107" s="1218"/>
      <c r="F107" s="1219"/>
      <c r="G107" s="1219"/>
      <c r="H107" s="1220"/>
      <c r="I107" s="1278" t="s">
        <v>225</v>
      </c>
      <c r="J107" s="1229"/>
      <c r="K107" s="1279"/>
      <c r="L107" s="1280" t="s">
        <v>658</v>
      </c>
      <c r="M107" s="1229"/>
      <c r="N107" s="1229"/>
      <c r="O107" s="1279"/>
      <c r="P107" s="1281" t="s">
        <v>666</v>
      </c>
      <c r="Q107" s="1282"/>
      <c r="R107" s="179" t="s">
        <v>651</v>
      </c>
      <c r="S107" s="178">
        <f>IF(P107="夏季",17.25,16.16)</f>
        <v>16.16</v>
      </c>
      <c r="T107" s="616" t="s">
        <v>683</v>
      </c>
      <c r="U107" s="617">
        <f>$U$30</f>
        <v>-5.0199999999999996</v>
      </c>
      <c r="V107" s="616" t="s">
        <v>652</v>
      </c>
      <c r="W107" s="618">
        <f>$W$30</f>
        <v>3.36</v>
      </c>
      <c r="X107" s="619" t="s">
        <v>625</v>
      </c>
      <c r="Y107" s="169" t="s">
        <v>239</v>
      </c>
      <c r="Z107" s="619"/>
      <c r="AA107" s="177"/>
      <c r="AB107" s="1283">
        <f>X$17+X$19+X$23+X21</f>
        <v>0</v>
      </c>
      <c r="AC107" s="1283"/>
      <c r="AD107" s="169" t="s">
        <v>638</v>
      </c>
      <c r="AE107" s="169"/>
      <c r="AF107" s="169"/>
      <c r="AG107" s="620"/>
      <c r="AH107" s="1284">
        <f>(S107+U107+W107)*AB107</f>
        <v>0</v>
      </c>
      <c r="AI107" s="1285"/>
      <c r="AJ107" s="1285"/>
      <c r="AK107" s="1286"/>
      <c r="AL107" s="1228"/>
      <c r="AM107" s="1229"/>
      <c r="AN107" s="1232"/>
      <c r="AO107" s="1233"/>
      <c r="AP107" s="1242"/>
      <c r="AQ107" s="1243"/>
      <c r="AR107" s="1246"/>
      <c r="AS107" s="1247"/>
      <c r="AT107" s="1247"/>
      <c r="AU107" s="1242"/>
      <c r="AV107" s="1277"/>
      <c r="AW107" s="90"/>
      <c r="AX107" s="90"/>
    </row>
    <row r="108" spans="2:50" ht="13.5" customHeight="1">
      <c r="B108" s="1208"/>
      <c r="C108" s="1211"/>
      <c r="D108" s="1212"/>
      <c r="E108" s="1218"/>
      <c r="F108" s="1219"/>
      <c r="G108" s="1219"/>
      <c r="H108" s="1220"/>
      <c r="I108" s="621"/>
      <c r="J108" s="622"/>
      <c r="K108" s="622"/>
      <c r="L108" s="623"/>
      <c r="M108" s="623"/>
      <c r="N108" s="623"/>
      <c r="O108" s="623"/>
      <c r="P108" s="623"/>
      <c r="Q108" s="624"/>
      <c r="R108" s="176"/>
      <c r="S108" s="625" t="s">
        <v>238</v>
      </c>
      <c r="T108" s="643"/>
      <c r="U108" s="644" t="s">
        <v>237</v>
      </c>
      <c r="V108" s="643"/>
      <c r="W108" s="628" t="s">
        <v>236</v>
      </c>
      <c r="Y108" s="175"/>
      <c r="AA108" s="93"/>
      <c r="AB108" s="386"/>
      <c r="AC108" s="386"/>
      <c r="AD108" s="175"/>
      <c r="AE108" s="175"/>
      <c r="AF108" s="175"/>
      <c r="AG108" s="630"/>
      <c r="AH108" s="1287"/>
      <c r="AI108" s="1288"/>
      <c r="AJ108" s="1288"/>
      <c r="AK108" s="1289"/>
      <c r="AL108" s="1228"/>
      <c r="AM108" s="1229"/>
      <c r="AN108" s="1232"/>
      <c r="AO108" s="1233"/>
      <c r="AP108" s="1242"/>
      <c r="AQ108" s="1243"/>
      <c r="AR108" s="1246"/>
      <c r="AS108" s="1247"/>
      <c r="AT108" s="1247"/>
      <c r="AU108" s="1242"/>
      <c r="AV108" s="1277"/>
      <c r="AW108" s="90"/>
      <c r="AX108" s="90"/>
    </row>
    <row r="109" spans="2:50" ht="13.5" customHeight="1">
      <c r="B109" s="1208"/>
      <c r="C109" s="1213"/>
      <c r="D109" s="1214"/>
      <c r="E109" s="1270" t="s">
        <v>222</v>
      </c>
      <c r="F109" s="1271"/>
      <c r="G109" s="1271"/>
      <c r="H109" s="1272"/>
      <c r="I109" s="631"/>
      <c r="J109" s="170"/>
      <c r="K109" s="170"/>
      <c r="L109" s="170"/>
      <c r="M109" s="170"/>
      <c r="N109" s="170"/>
      <c r="O109" s="170"/>
      <c r="P109" s="170"/>
      <c r="Q109" s="632"/>
      <c r="R109" s="172"/>
      <c r="S109" s="172"/>
      <c r="T109" s="170"/>
      <c r="U109" s="170"/>
      <c r="V109" s="170"/>
      <c r="W109" s="633"/>
      <c r="X109" s="634"/>
      <c r="Y109" s="634"/>
      <c r="Z109" s="635"/>
      <c r="AA109" s="636"/>
      <c r="AB109" s="1273">
        <f>SUM(AB107:AC107)</f>
        <v>0</v>
      </c>
      <c r="AC109" s="1273"/>
      <c r="AD109" s="637" t="s">
        <v>235</v>
      </c>
      <c r="AE109" s="170"/>
      <c r="AF109" s="170"/>
      <c r="AG109" s="170"/>
      <c r="AH109" s="1267">
        <f>SUM(AH106:AK107)</f>
        <v>0</v>
      </c>
      <c r="AI109" s="1268"/>
      <c r="AJ109" s="1268"/>
      <c r="AK109" s="1269"/>
      <c r="AL109" s="1228"/>
      <c r="AM109" s="1229"/>
      <c r="AN109" s="1232"/>
      <c r="AO109" s="1233"/>
      <c r="AP109" s="1242"/>
      <c r="AQ109" s="1243"/>
      <c r="AR109" s="1246"/>
      <c r="AS109" s="1247"/>
      <c r="AT109" s="1247"/>
      <c r="AU109" s="1242"/>
      <c r="AV109" s="1277"/>
      <c r="AW109" s="90"/>
      <c r="AX109" s="90"/>
    </row>
    <row r="110" spans="2:50" ht="13.5" customHeight="1">
      <c r="B110" s="1208"/>
      <c r="C110" s="1209" t="s">
        <v>234</v>
      </c>
      <c r="D110" s="1210"/>
      <c r="E110" s="1274" t="s">
        <v>233</v>
      </c>
      <c r="F110" s="1216"/>
      <c r="G110" s="1216"/>
      <c r="H110" s="1217"/>
      <c r="I110" s="614" t="s">
        <v>232</v>
      </c>
      <c r="J110" s="173"/>
      <c r="K110" s="173"/>
      <c r="L110" s="173"/>
      <c r="M110" s="173"/>
      <c r="N110" s="173"/>
      <c r="O110" s="173"/>
      <c r="P110" s="173"/>
      <c r="Q110" s="615"/>
      <c r="R110" s="354" t="s">
        <v>614</v>
      </c>
      <c r="S110" s="1275">
        <f>IF('様式11-5'!Y$1="LPG",0,IF(X$25&lt;50,料金単価!$C$7,(IF(X$25&lt;100,料金単価!$C$8,IF($X$25&lt;250,料金単価!$C$9,IF($X$25&lt;500,料金単価!$C$10,IF($X$25&lt;800,料金単価!$C$11,料金単価!$C$12)))))))</f>
        <v>1210</v>
      </c>
      <c r="T110" s="1275"/>
      <c r="U110" s="173" t="s">
        <v>231</v>
      </c>
      <c r="V110" s="388"/>
      <c r="W110" s="174"/>
      <c r="X110" s="174"/>
      <c r="Y110" s="174"/>
      <c r="Z110" s="174"/>
      <c r="AA110" s="174"/>
      <c r="AB110" s="173">
        <v>1</v>
      </c>
      <c r="AC110" s="387" t="s">
        <v>229</v>
      </c>
      <c r="AD110" s="173"/>
      <c r="AE110" s="173"/>
      <c r="AF110" s="173"/>
      <c r="AG110" s="173"/>
      <c r="AH110" s="1223">
        <f>S110*AB110</f>
        <v>1210</v>
      </c>
      <c r="AI110" s="1224"/>
      <c r="AJ110" s="1224"/>
      <c r="AK110" s="1225"/>
      <c r="AL110" s="1254" t="s">
        <v>233</v>
      </c>
      <c r="AM110" s="1227"/>
      <c r="AN110" s="1230">
        <f>AN33</f>
        <v>2.29</v>
      </c>
      <c r="AO110" s="1231"/>
      <c r="AP110" s="1255" t="s">
        <v>645</v>
      </c>
      <c r="AQ110" s="1256"/>
      <c r="AR110" s="1257">
        <f>AN110*X112/1000</f>
        <v>0</v>
      </c>
      <c r="AS110" s="1258"/>
      <c r="AT110" s="1258"/>
      <c r="AU110" s="1259" t="s">
        <v>220</v>
      </c>
      <c r="AV110" s="1260"/>
      <c r="AW110" s="90"/>
      <c r="AX110" s="90"/>
    </row>
    <row r="111" spans="2:50" ht="13.5" customHeight="1">
      <c r="B111" s="1208"/>
      <c r="C111" s="1211"/>
      <c r="D111" s="1212"/>
      <c r="E111" s="1218"/>
      <c r="F111" s="1219"/>
      <c r="G111" s="1219"/>
      <c r="H111" s="1220"/>
      <c r="I111" s="638" t="s">
        <v>225</v>
      </c>
      <c r="J111" s="168"/>
      <c r="K111" s="168"/>
      <c r="L111" s="168"/>
      <c r="M111" s="168"/>
      <c r="N111" s="168"/>
      <c r="O111" s="168"/>
      <c r="P111" s="168" t="s">
        <v>482</v>
      </c>
      <c r="Q111" s="639"/>
      <c r="R111" s="179" t="s">
        <v>639</v>
      </c>
      <c r="S111" s="1261">
        <f>IF(P111="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157.34</v>
      </c>
      <c r="T111" s="1261"/>
      <c r="U111" s="168" t="s">
        <v>226</v>
      </c>
      <c r="V111" s="640" t="s">
        <v>646</v>
      </c>
      <c r="W111" s="655">
        <f>W100</f>
        <v>-37.96</v>
      </c>
      <c r="X111" s="642" t="s">
        <v>627</v>
      </c>
      <c r="Y111" s="623" t="s">
        <v>628</v>
      </c>
      <c r="Z111" s="1295">
        <f>IF('様式11-5'!Y$1="LPG",0,X$25)</f>
        <v>0</v>
      </c>
      <c r="AA111" s="1295"/>
      <c r="AB111" s="168" t="s">
        <v>648</v>
      </c>
      <c r="AC111" s="168"/>
      <c r="AD111" s="168"/>
      <c r="AE111" s="168"/>
      <c r="AF111" s="168"/>
      <c r="AG111" s="168"/>
      <c r="AH111" s="1263">
        <f>(S111+W111)*Z111</f>
        <v>0</v>
      </c>
      <c r="AI111" s="1264"/>
      <c r="AJ111" s="1264"/>
      <c r="AK111" s="1265"/>
      <c r="AL111" s="1228"/>
      <c r="AM111" s="1229"/>
      <c r="AN111" s="1232"/>
      <c r="AO111" s="1233"/>
      <c r="AP111" s="1242"/>
      <c r="AQ111" s="1243"/>
      <c r="AR111" s="1246"/>
      <c r="AS111" s="1247"/>
      <c r="AT111" s="1247"/>
      <c r="AU111" s="1250"/>
      <c r="AV111" s="1251"/>
      <c r="AW111" s="90"/>
      <c r="AX111" s="90"/>
    </row>
    <row r="112" spans="2:50" ht="13.5" customHeight="1">
      <c r="B112" s="1208"/>
      <c r="C112" s="1211"/>
      <c r="D112" s="1212"/>
      <c r="E112" s="1270" t="s">
        <v>222</v>
      </c>
      <c r="F112" s="1271"/>
      <c r="G112" s="1271"/>
      <c r="H112" s="1272"/>
      <c r="I112" s="631"/>
      <c r="J112" s="170"/>
      <c r="K112" s="170"/>
      <c r="L112" s="170"/>
      <c r="M112" s="170"/>
      <c r="N112" s="170"/>
      <c r="O112" s="170"/>
      <c r="P112" s="170"/>
      <c r="Q112" s="632"/>
      <c r="R112" s="172"/>
      <c r="S112" s="172"/>
      <c r="T112" s="170"/>
      <c r="U112" s="170"/>
      <c r="V112" s="170"/>
      <c r="W112" s="633"/>
      <c r="X112" s="634"/>
      <c r="Y112" s="634"/>
      <c r="Z112" s="1266">
        <f>SUM(Z111:Z111)</f>
        <v>0</v>
      </c>
      <c r="AA112" s="1266"/>
      <c r="AB112" s="635" t="s">
        <v>221</v>
      </c>
      <c r="AC112" s="635"/>
      <c r="AD112" s="170"/>
      <c r="AE112" s="170"/>
      <c r="AF112" s="170"/>
      <c r="AG112" s="170"/>
      <c r="AH112" s="1267">
        <f>SUM(AH110:AK111)</f>
        <v>1210</v>
      </c>
      <c r="AI112" s="1268"/>
      <c r="AJ112" s="1268"/>
      <c r="AK112" s="1269"/>
      <c r="AL112" s="1238"/>
      <c r="AM112" s="1239"/>
      <c r="AN112" s="1240"/>
      <c r="AO112" s="1241"/>
      <c r="AP112" s="1244"/>
      <c r="AQ112" s="1245"/>
      <c r="AR112" s="1248"/>
      <c r="AS112" s="1249"/>
      <c r="AT112" s="1249"/>
      <c r="AU112" s="1252"/>
      <c r="AV112" s="1253"/>
      <c r="AW112" s="90"/>
      <c r="AX112" s="90"/>
    </row>
    <row r="113" spans="2:50" ht="13.5" customHeight="1">
      <c r="B113" s="1208"/>
      <c r="C113" s="1211"/>
      <c r="D113" s="1212"/>
      <c r="E113" s="1274" t="s">
        <v>649</v>
      </c>
      <c r="F113" s="1216"/>
      <c r="G113" s="1216"/>
      <c r="H113" s="1217"/>
      <c r="I113" s="614" t="s">
        <v>232</v>
      </c>
      <c r="J113" s="173"/>
      <c r="K113" s="173"/>
      <c r="L113" s="173"/>
      <c r="M113" s="173"/>
      <c r="N113" s="173"/>
      <c r="O113" s="173"/>
      <c r="P113" s="173"/>
      <c r="Q113" s="615"/>
      <c r="R113" s="1224">
        <f>$R$36</f>
        <v>0</v>
      </c>
      <c r="S113" s="1224"/>
      <c r="T113" s="173" t="s">
        <v>231</v>
      </c>
      <c r="U113" s="173"/>
      <c r="V113" s="174"/>
      <c r="W113" s="174"/>
      <c r="X113" s="174"/>
      <c r="Y113" s="174"/>
      <c r="Z113" s="174"/>
      <c r="AA113" s="174"/>
      <c r="AB113" s="173">
        <v>1</v>
      </c>
      <c r="AC113" s="387" t="s">
        <v>229</v>
      </c>
      <c r="AD113" s="173"/>
      <c r="AE113" s="173"/>
      <c r="AF113" s="173"/>
      <c r="AG113" s="173"/>
      <c r="AH113" s="1223">
        <f>R113*AB113</f>
        <v>0</v>
      </c>
      <c r="AI113" s="1224"/>
      <c r="AJ113" s="1224"/>
      <c r="AK113" s="1225"/>
      <c r="AL113" s="1228" t="s">
        <v>641</v>
      </c>
      <c r="AM113" s="1229"/>
      <c r="AN113" s="1232">
        <f>AN36</f>
        <v>6</v>
      </c>
      <c r="AO113" s="1233"/>
      <c r="AP113" s="1242" t="s">
        <v>645</v>
      </c>
      <c r="AQ113" s="1243"/>
      <c r="AR113" s="1246">
        <f>AN113*X115/1000</f>
        <v>0</v>
      </c>
      <c r="AS113" s="1247"/>
      <c r="AT113" s="1247"/>
      <c r="AU113" s="1250" t="s">
        <v>220</v>
      </c>
      <c r="AV113" s="1251"/>
      <c r="AW113" s="90"/>
      <c r="AX113" s="90"/>
    </row>
    <row r="114" spans="2:50" ht="13.5" customHeight="1">
      <c r="B114" s="1208"/>
      <c r="C114" s="1211"/>
      <c r="D114" s="1212"/>
      <c r="E114" s="1218"/>
      <c r="F114" s="1219"/>
      <c r="G114" s="1219"/>
      <c r="H114" s="1220"/>
      <c r="I114" s="638" t="s">
        <v>225</v>
      </c>
      <c r="J114" s="168"/>
      <c r="K114" s="168"/>
      <c r="L114" s="168"/>
      <c r="M114" s="168"/>
      <c r="N114" s="168"/>
      <c r="O114" s="168"/>
      <c r="P114" s="168"/>
      <c r="Q114" s="639"/>
      <c r="R114" s="1290">
        <f>$R$37</f>
        <v>296</v>
      </c>
      <c r="S114" s="1291"/>
      <c r="T114" s="168" t="s">
        <v>226</v>
      </c>
      <c r="U114" s="168"/>
      <c r="V114" s="168"/>
      <c r="W114" s="168"/>
      <c r="X114" s="1292">
        <f>IF('様式11-5'!Y$1="LPG",X$25,0)</f>
        <v>0</v>
      </c>
      <c r="Y114" s="1293"/>
      <c r="Z114" s="168" t="s">
        <v>623</v>
      </c>
      <c r="AA114" s="168"/>
      <c r="AB114" s="168"/>
      <c r="AC114" s="169"/>
      <c r="AD114" s="168"/>
      <c r="AE114" s="168"/>
      <c r="AF114" s="168"/>
      <c r="AG114" s="168"/>
      <c r="AH114" s="1263">
        <f>R114*X114</f>
        <v>0</v>
      </c>
      <c r="AI114" s="1264"/>
      <c r="AJ114" s="1264"/>
      <c r="AK114" s="1265"/>
      <c r="AL114" s="1228"/>
      <c r="AM114" s="1229"/>
      <c r="AN114" s="1232"/>
      <c r="AO114" s="1233"/>
      <c r="AP114" s="1242"/>
      <c r="AQ114" s="1243"/>
      <c r="AR114" s="1246"/>
      <c r="AS114" s="1247"/>
      <c r="AT114" s="1247"/>
      <c r="AU114" s="1250"/>
      <c r="AV114" s="1251"/>
      <c r="AW114" s="90"/>
      <c r="AX114" s="90"/>
    </row>
    <row r="115" spans="2:50" ht="13.5" customHeight="1" thickBot="1">
      <c r="B115" s="1208"/>
      <c r="C115" s="1213"/>
      <c r="D115" s="1214"/>
      <c r="E115" s="1270" t="s">
        <v>222</v>
      </c>
      <c r="F115" s="1271"/>
      <c r="G115" s="1271"/>
      <c r="H115" s="1272"/>
      <c r="I115" s="631"/>
      <c r="J115" s="170"/>
      <c r="K115" s="170"/>
      <c r="L115" s="170"/>
      <c r="M115" s="170"/>
      <c r="N115" s="170"/>
      <c r="O115" s="170"/>
      <c r="P115" s="170"/>
      <c r="Q115" s="632"/>
      <c r="R115" s="172"/>
      <c r="S115" s="172"/>
      <c r="T115" s="170"/>
      <c r="U115" s="170"/>
      <c r="V115" s="170"/>
      <c r="W115" s="633"/>
      <c r="X115" s="1294">
        <f>SUM(X114:Y114)</f>
        <v>0</v>
      </c>
      <c r="Y115" s="1294"/>
      <c r="Z115" s="170" t="s">
        <v>221</v>
      </c>
      <c r="AA115" s="170"/>
      <c r="AB115" s="170"/>
      <c r="AC115" s="171"/>
      <c r="AD115" s="170"/>
      <c r="AE115" s="170"/>
      <c r="AF115" s="170"/>
      <c r="AG115" s="170"/>
      <c r="AH115" s="1267">
        <f>SUM(AH113:AK114)</f>
        <v>0</v>
      </c>
      <c r="AI115" s="1268"/>
      <c r="AJ115" s="1268"/>
      <c r="AK115" s="1269"/>
      <c r="AL115" s="1238"/>
      <c r="AM115" s="1239"/>
      <c r="AN115" s="1240"/>
      <c r="AO115" s="1241"/>
      <c r="AP115" s="1244"/>
      <c r="AQ115" s="1245"/>
      <c r="AR115" s="1248"/>
      <c r="AS115" s="1249"/>
      <c r="AT115" s="1249"/>
      <c r="AU115" s="1252"/>
      <c r="AV115" s="1253"/>
      <c r="AW115" s="90"/>
      <c r="AX115" s="90"/>
    </row>
    <row r="116" spans="2:50" ht="13.5" customHeight="1">
      <c r="B116" s="1234" t="s">
        <v>259</v>
      </c>
      <c r="C116" s="981"/>
      <c r="D116" s="981"/>
      <c r="E116" s="980" t="s">
        <v>173</v>
      </c>
      <c r="F116" s="981"/>
      <c r="G116" s="981"/>
      <c r="H116" s="982"/>
      <c r="I116" s="980" t="s">
        <v>258</v>
      </c>
      <c r="J116" s="981"/>
      <c r="K116" s="981"/>
      <c r="L116" s="981"/>
      <c r="M116" s="981"/>
      <c r="N116" s="981"/>
      <c r="O116" s="981"/>
      <c r="P116" s="981"/>
      <c r="Q116" s="982"/>
      <c r="R116" s="980" t="s">
        <v>257</v>
      </c>
      <c r="S116" s="981"/>
      <c r="T116" s="981"/>
      <c r="U116" s="981"/>
      <c r="V116" s="981"/>
      <c r="W116" s="981"/>
      <c r="X116" s="981"/>
      <c r="Y116" s="981"/>
      <c r="Z116" s="981"/>
      <c r="AA116" s="981"/>
      <c r="AB116" s="981"/>
      <c r="AC116" s="981"/>
      <c r="AD116" s="981"/>
      <c r="AE116" s="981"/>
      <c r="AF116" s="981"/>
      <c r="AG116" s="982"/>
      <c r="AH116" s="980" t="s">
        <v>256</v>
      </c>
      <c r="AI116" s="981"/>
      <c r="AJ116" s="981"/>
      <c r="AK116" s="1235"/>
      <c r="AL116" s="1236" t="s">
        <v>173</v>
      </c>
      <c r="AM116" s="1237"/>
      <c r="AN116" s="1010" t="s">
        <v>255</v>
      </c>
      <c r="AO116" s="1011"/>
      <c r="AP116" s="1011"/>
      <c r="AQ116" s="1206"/>
      <c r="AR116" s="1010" t="s">
        <v>254</v>
      </c>
      <c r="AS116" s="1011"/>
      <c r="AT116" s="1011"/>
      <c r="AU116" s="1011"/>
      <c r="AV116" s="1012"/>
      <c r="AW116" s="90"/>
      <c r="AX116" s="90"/>
    </row>
    <row r="117" spans="2:50" ht="13.5" customHeight="1">
      <c r="B117" s="1207" t="s">
        <v>486</v>
      </c>
      <c r="C117" s="1209" t="s">
        <v>253</v>
      </c>
      <c r="D117" s="1210"/>
      <c r="E117" s="1215" t="s">
        <v>252</v>
      </c>
      <c r="F117" s="1216"/>
      <c r="G117" s="1216"/>
      <c r="H117" s="1217"/>
      <c r="I117" s="614" t="s">
        <v>232</v>
      </c>
      <c r="J117" s="173"/>
      <c r="K117" s="173"/>
      <c r="L117" s="173"/>
      <c r="M117" s="173"/>
      <c r="N117" s="173"/>
      <c r="O117" s="173"/>
      <c r="P117" s="173"/>
      <c r="Q117" s="615"/>
      <c r="R117" s="1221">
        <f>IF($AJ$16+$AJ$18+$AJ$20+$AJ$22=0,0,1644.76)</f>
        <v>0</v>
      </c>
      <c r="S117" s="1221"/>
      <c r="T117" s="173" t="s">
        <v>250</v>
      </c>
      <c r="U117" s="173"/>
      <c r="V117" s="173"/>
      <c r="W117" s="1222">
        <f>$W$29</f>
        <v>0</v>
      </c>
      <c r="X117" s="1222"/>
      <c r="Y117" s="173" t="s">
        <v>633</v>
      </c>
      <c r="Z117" s="173"/>
      <c r="AA117" s="173">
        <v>1</v>
      </c>
      <c r="AB117" s="173" t="s">
        <v>248</v>
      </c>
      <c r="AC117" s="173"/>
      <c r="AD117" s="181">
        <v>0.85</v>
      </c>
      <c r="AE117" s="173" t="s">
        <v>247</v>
      </c>
      <c r="AF117" s="173"/>
      <c r="AG117" s="173"/>
      <c r="AH117" s="1223">
        <f>R117*W117*AA117*AD117</f>
        <v>0</v>
      </c>
      <c r="AI117" s="1224"/>
      <c r="AJ117" s="1224"/>
      <c r="AK117" s="1225"/>
      <c r="AL117" s="1226" t="s">
        <v>166</v>
      </c>
      <c r="AM117" s="1227"/>
      <c r="AN117" s="1230">
        <f>AN29</f>
        <v>0.43099999999999999</v>
      </c>
      <c r="AO117" s="1231"/>
      <c r="AP117" s="1255" t="s">
        <v>655</v>
      </c>
      <c r="AQ117" s="1256"/>
      <c r="AR117" s="1257">
        <f>AN117*AB120/1000</f>
        <v>0</v>
      </c>
      <c r="AS117" s="1258"/>
      <c r="AT117" s="1258"/>
      <c r="AU117" s="1255" t="s">
        <v>220</v>
      </c>
      <c r="AV117" s="1276"/>
      <c r="AW117" s="90"/>
      <c r="AX117" s="90"/>
    </row>
    <row r="118" spans="2:50" ht="13.5" customHeight="1">
      <c r="B118" s="1208"/>
      <c r="C118" s="1211"/>
      <c r="D118" s="1212"/>
      <c r="E118" s="1218"/>
      <c r="F118" s="1219"/>
      <c r="G118" s="1219"/>
      <c r="H118" s="1220"/>
      <c r="I118" s="1278" t="s">
        <v>225</v>
      </c>
      <c r="J118" s="1229"/>
      <c r="K118" s="1279"/>
      <c r="L118" s="1280" t="s">
        <v>665</v>
      </c>
      <c r="M118" s="1229"/>
      <c r="N118" s="1229"/>
      <c r="O118" s="1279"/>
      <c r="P118" s="1281" t="s">
        <v>650</v>
      </c>
      <c r="Q118" s="1282"/>
      <c r="R118" s="179" t="s">
        <v>635</v>
      </c>
      <c r="S118" s="178">
        <f>IF(P118="夏季",17.25,16.16)</f>
        <v>16.16</v>
      </c>
      <c r="T118" s="616" t="s">
        <v>636</v>
      </c>
      <c r="U118" s="617">
        <f>$U$30</f>
        <v>-5.0199999999999996</v>
      </c>
      <c r="V118" s="616" t="s">
        <v>636</v>
      </c>
      <c r="W118" s="618">
        <f>$W$30</f>
        <v>3.36</v>
      </c>
      <c r="X118" s="619" t="s">
        <v>643</v>
      </c>
      <c r="Y118" s="169" t="s">
        <v>239</v>
      </c>
      <c r="Z118" s="619"/>
      <c r="AA118" s="177"/>
      <c r="AB118" s="1283">
        <f>Z$17+Z$19+Z$21+Z23</f>
        <v>0</v>
      </c>
      <c r="AC118" s="1283"/>
      <c r="AD118" s="169" t="s">
        <v>644</v>
      </c>
      <c r="AE118" s="169"/>
      <c r="AF118" s="169"/>
      <c r="AG118" s="620"/>
      <c r="AH118" s="1284">
        <f>(S118+U118+W118)*AB118</f>
        <v>0</v>
      </c>
      <c r="AI118" s="1285"/>
      <c r="AJ118" s="1285"/>
      <c r="AK118" s="1286"/>
      <c r="AL118" s="1228"/>
      <c r="AM118" s="1229"/>
      <c r="AN118" s="1232"/>
      <c r="AO118" s="1233"/>
      <c r="AP118" s="1242"/>
      <c r="AQ118" s="1243"/>
      <c r="AR118" s="1246"/>
      <c r="AS118" s="1247"/>
      <c r="AT118" s="1247"/>
      <c r="AU118" s="1242"/>
      <c r="AV118" s="1277"/>
      <c r="AW118" s="90"/>
      <c r="AX118" s="90"/>
    </row>
    <row r="119" spans="2:50" ht="13.5" customHeight="1">
      <c r="B119" s="1208"/>
      <c r="C119" s="1211"/>
      <c r="D119" s="1212"/>
      <c r="E119" s="1218"/>
      <c r="F119" s="1219"/>
      <c r="G119" s="1219"/>
      <c r="H119" s="1220"/>
      <c r="I119" s="621"/>
      <c r="J119" s="622"/>
      <c r="K119" s="622"/>
      <c r="L119" s="623"/>
      <c r="M119" s="623"/>
      <c r="N119" s="623"/>
      <c r="O119" s="623"/>
      <c r="P119" s="623"/>
      <c r="Q119" s="624"/>
      <c r="R119" s="176"/>
      <c r="S119" s="625" t="s">
        <v>238</v>
      </c>
      <c r="T119" s="626"/>
      <c r="U119" s="627" t="s">
        <v>237</v>
      </c>
      <c r="V119" s="626"/>
      <c r="W119" s="628" t="s">
        <v>236</v>
      </c>
      <c r="X119" s="629"/>
      <c r="Y119" s="175"/>
      <c r="Z119" s="629"/>
      <c r="AA119" s="371"/>
      <c r="AB119" s="386"/>
      <c r="AC119" s="386"/>
      <c r="AD119" s="175"/>
      <c r="AE119" s="175"/>
      <c r="AF119" s="175"/>
      <c r="AG119" s="630"/>
      <c r="AH119" s="1287"/>
      <c r="AI119" s="1288"/>
      <c r="AJ119" s="1288"/>
      <c r="AK119" s="1289"/>
      <c r="AL119" s="1228"/>
      <c r="AM119" s="1229"/>
      <c r="AN119" s="1232"/>
      <c r="AO119" s="1233"/>
      <c r="AP119" s="1242"/>
      <c r="AQ119" s="1243"/>
      <c r="AR119" s="1246"/>
      <c r="AS119" s="1247"/>
      <c r="AT119" s="1247"/>
      <c r="AU119" s="1242"/>
      <c r="AV119" s="1277"/>
      <c r="AW119" s="90"/>
      <c r="AX119" s="90"/>
    </row>
    <row r="120" spans="2:50" ht="13.5" customHeight="1">
      <c r="B120" s="1208"/>
      <c r="C120" s="1213"/>
      <c r="D120" s="1214"/>
      <c r="E120" s="1270" t="s">
        <v>222</v>
      </c>
      <c r="F120" s="1271"/>
      <c r="G120" s="1271"/>
      <c r="H120" s="1272"/>
      <c r="I120" s="631"/>
      <c r="J120" s="170"/>
      <c r="K120" s="170"/>
      <c r="L120" s="170"/>
      <c r="M120" s="170"/>
      <c r="N120" s="170"/>
      <c r="O120" s="170"/>
      <c r="P120" s="170"/>
      <c r="Q120" s="632"/>
      <c r="R120" s="172"/>
      <c r="S120" s="172"/>
      <c r="T120" s="170"/>
      <c r="U120" s="170"/>
      <c r="V120" s="170"/>
      <c r="W120" s="633"/>
      <c r="X120" s="634"/>
      <c r="Y120" s="634"/>
      <c r="Z120" s="635"/>
      <c r="AA120" s="636"/>
      <c r="AB120" s="1273">
        <f>SUM(AB118:AC118)</f>
        <v>0</v>
      </c>
      <c r="AC120" s="1273"/>
      <c r="AD120" s="637" t="s">
        <v>235</v>
      </c>
      <c r="AE120" s="170"/>
      <c r="AF120" s="170"/>
      <c r="AG120" s="170"/>
      <c r="AH120" s="1267">
        <f>SUM(AH117:AK118)</f>
        <v>0</v>
      </c>
      <c r="AI120" s="1268"/>
      <c r="AJ120" s="1268"/>
      <c r="AK120" s="1269"/>
      <c r="AL120" s="1228"/>
      <c r="AM120" s="1229"/>
      <c r="AN120" s="1232"/>
      <c r="AO120" s="1233"/>
      <c r="AP120" s="1242"/>
      <c r="AQ120" s="1243"/>
      <c r="AR120" s="1246"/>
      <c r="AS120" s="1247"/>
      <c r="AT120" s="1247"/>
      <c r="AU120" s="1242"/>
      <c r="AV120" s="1277"/>
      <c r="AW120" s="90"/>
      <c r="AX120" s="90"/>
    </row>
    <row r="121" spans="2:50" ht="13.5" customHeight="1">
      <c r="B121" s="1208"/>
      <c r="C121" s="1209" t="s">
        <v>234</v>
      </c>
      <c r="D121" s="1210"/>
      <c r="E121" s="1274" t="s">
        <v>233</v>
      </c>
      <c r="F121" s="1216"/>
      <c r="G121" s="1216"/>
      <c r="H121" s="1217"/>
      <c r="I121" s="614" t="s">
        <v>232</v>
      </c>
      <c r="J121" s="173"/>
      <c r="K121" s="173"/>
      <c r="L121" s="173"/>
      <c r="M121" s="173"/>
      <c r="N121" s="173"/>
      <c r="O121" s="173"/>
      <c r="P121" s="173"/>
      <c r="Q121" s="615"/>
      <c r="R121" s="354" t="s">
        <v>616</v>
      </c>
      <c r="S121" s="1275">
        <f>IF('様式11-5'!Y$1="LPG",0,IF(Z$25&lt;50,料金単価!$C$7,(IF(Z$25&lt;100,料金単価!$C$8,IF($Z$25&lt;250,料金単価!$C$9,IF($Z$25&lt;500,料金単価!$C$10,IF($Z$25&lt;800,料金単価!$C$11,料金単価!$C$12)))))))</f>
        <v>1210</v>
      </c>
      <c r="T121" s="1275"/>
      <c r="U121" s="173" t="s">
        <v>231</v>
      </c>
      <c r="V121" s="388"/>
      <c r="W121" s="174"/>
      <c r="X121" s="174"/>
      <c r="Y121" s="174"/>
      <c r="Z121" s="174"/>
      <c r="AA121" s="174"/>
      <c r="AB121" s="173">
        <v>1</v>
      </c>
      <c r="AC121" s="387" t="s">
        <v>229</v>
      </c>
      <c r="AD121" s="173"/>
      <c r="AE121" s="173"/>
      <c r="AF121" s="173"/>
      <c r="AG121" s="173"/>
      <c r="AH121" s="1223">
        <f>S121*AB121</f>
        <v>1210</v>
      </c>
      <c r="AI121" s="1224"/>
      <c r="AJ121" s="1224"/>
      <c r="AK121" s="1225"/>
      <c r="AL121" s="1254" t="s">
        <v>233</v>
      </c>
      <c r="AM121" s="1227"/>
      <c r="AN121" s="1230">
        <f>AN33</f>
        <v>2.29</v>
      </c>
      <c r="AO121" s="1231"/>
      <c r="AP121" s="1255" t="s">
        <v>622</v>
      </c>
      <c r="AQ121" s="1256"/>
      <c r="AR121" s="1257">
        <f>AN121*X123/1000</f>
        <v>0</v>
      </c>
      <c r="AS121" s="1258"/>
      <c r="AT121" s="1258"/>
      <c r="AU121" s="1259" t="s">
        <v>220</v>
      </c>
      <c r="AV121" s="1260"/>
      <c r="AW121" s="90"/>
      <c r="AX121" s="90"/>
    </row>
    <row r="122" spans="2:50" ht="13.5" customHeight="1">
      <c r="B122" s="1208"/>
      <c r="C122" s="1211"/>
      <c r="D122" s="1212"/>
      <c r="E122" s="1218"/>
      <c r="F122" s="1219"/>
      <c r="G122" s="1219"/>
      <c r="H122" s="1220"/>
      <c r="I122" s="638" t="s">
        <v>225</v>
      </c>
      <c r="J122" s="168"/>
      <c r="K122" s="168"/>
      <c r="L122" s="168"/>
      <c r="M122" s="168"/>
      <c r="N122" s="168"/>
      <c r="O122" s="168"/>
      <c r="P122" s="168" t="s">
        <v>482</v>
      </c>
      <c r="Q122" s="639"/>
      <c r="R122" s="179" t="s">
        <v>616</v>
      </c>
      <c r="S122" s="1261">
        <f>IF(P122="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157.34</v>
      </c>
      <c r="T122" s="1261"/>
      <c r="U122" s="168" t="s">
        <v>226</v>
      </c>
      <c r="V122" s="640" t="s">
        <v>617</v>
      </c>
      <c r="W122" s="655">
        <f>W111</f>
        <v>-37.96</v>
      </c>
      <c r="X122" s="642" t="s">
        <v>686</v>
      </c>
      <c r="Y122" s="623" t="s">
        <v>661</v>
      </c>
      <c r="Z122" s="1295">
        <f>IF('様式11-5'!Y$1="LPG",0,Z$25)</f>
        <v>0</v>
      </c>
      <c r="AA122" s="1295"/>
      <c r="AB122" s="168" t="s">
        <v>623</v>
      </c>
      <c r="AC122" s="168"/>
      <c r="AD122" s="168"/>
      <c r="AE122" s="168"/>
      <c r="AF122" s="168"/>
      <c r="AG122" s="168"/>
      <c r="AH122" s="1263">
        <f>(S122+W122)*Z122</f>
        <v>0</v>
      </c>
      <c r="AI122" s="1264"/>
      <c r="AJ122" s="1264"/>
      <c r="AK122" s="1265"/>
      <c r="AL122" s="1228"/>
      <c r="AM122" s="1229"/>
      <c r="AN122" s="1232"/>
      <c r="AO122" s="1233"/>
      <c r="AP122" s="1242"/>
      <c r="AQ122" s="1243"/>
      <c r="AR122" s="1246"/>
      <c r="AS122" s="1247"/>
      <c r="AT122" s="1247"/>
      <c r="AU122" s="1250"/>
      <c r="AV122" s="1251"/>
      <c r="AW122" s="90"/>
      <c r="AX122" s="90"/>
    </row>
    <row r="123" spans="2:50" ht="13.5" customHeight="1">
      <c r="B123" s="1208"/>
      <c r="C123" s="1211"/>
      <c r="D123" s="1212"/>
      <c r="E123" s="1270" t="s">
        <v>222</v>
      </c>
      <c r="F123" s="1271"/>
      <c r="G123" s="1271"/>
      <c r="H123" s="1272"/>
      <c r="I123" s="631"/>
      <c r="J123" s="170"/>
      <c r="K123" s="170"/>
      <c r="L123" s="170"/>
      <c r="M123" s="170"/>
      <c r="N123" s="170"/>
      <c r="O123" s="170"/>
      <c r="P123" s="170"/>
      <c r="Q123" s="632"/>
      <c r="R123" s="172"/>
      <c r="S123" s="172"/>
      <c r="T123" s="170"/>
      <c r="U123" s="170"/>
      <c r="V123" s="170"/>
      <c r="W123" s="633"/>
      <c r="X123" s="634"/>
      <c r="Y123" s="634"/>
      <c r="Z123" s="1266">
        <f>SUM(Z122:Z122)</f>
        <v>0</v>
      </c>
      <c r="AA123" s="1266"/>
      <c r="AB123" s="635" t="s">
        <v>221</v>
      </c>
      <c r="AC123" s="635"/>
      <c r="AD123" s="170"/>
      <c r="AE123" s="170"/>
      <c r="AF123" s="170"/>
      <c r="AG123" s="170"/>
      <c r="AH123" s="1267">
        <f>SUM(AH121:AK122)</f>
        <v>1210</v>
      </c>
      <c r="AI123" s="1268"/>
      <c r="AJ123" s="1268"/>
      <c r="AK123" s="1269"/>
      <c r="AL123" s="1238"/>
      <c r="AM123" s="1239"/>
      <c r="AN123" s="1240"/>
      <c r="AO123" s="1241"/>
      <c r="AP123" s="1244"/>
      <c r="AQ123" s="1245"/>
      <c r="AR123" s="1248"/>
      <c r="AS123" s="1249"/>
      <c r="AT123" s="1249"/>
      <c r="AU123" s="1252"/>
      <c r="AV123" s="1253"/>
      <c r="AW123" s="90"/>
      <c r="AX123" s="90"/>
    </row>
    <row r="124" spans="2:50" ht="13.5" customHeight="1">
      <c r="B124" s="1208"/>
      <c r="C124" s="1211"/>
      <c r="D124" s="1212"/>
      <c r="E124" s="1274" t="s">
        <v>641</v>
      </c>
      <c r="F124" s="1216"/>
      <c r="G124" s="1216"/>
      <c r="H124" s="1217"/>
      <c r="I124" s="614" t="s">
        <v>232</v>
      </c>
      <c r="J124" s="173"/>
      <c r="K124" s="173"/>
      <c r="L124" s="173"/>
      <c r="M124" s="173"/>
      <c r="N124" s="173"/>
      <c r="O124" s="173"/>
      <c r="P124" s="173"/>
      <c r="Q124" s="615"/>
      <c r="R124" s="1224">
        <f>$R$36</f>
        <v>0</v>
      </c>
      <c r="S124" s="1224"/>
      <c r="T124" s="173" t="s">
        <v>231</v>
      </c>
      <c r="U124" s="173"/>
      <c r="V124" s="174"/>
      <c r="W124" s="174"/>
      <c r="X124" s="174"/>
      <c r="Y124" s="174"/>
      <c r="Z124" s="174"/>
      <c r="AA124" s="174"/>
      <c r="AB124" s="173">
        <v>1</v>
      </c>
      <c r="AC124" s="387" t="s">
        <v>229</v>
      </c>
      <c r="AD124" s="173"/>
      <c r="AE124" s="173"/>
      <c r="AF124" s="173"/>
      <c r="AG124" s="173"/>
      <c r="AH124" s="1223">
        <f>R124*AB124</f>
        <v>0</v>
      </c>
      <c r="AI124" s="1224"/>
      <c r="AJ124" s="1224"/>
      <c r="AK124" s="1225"/>
      <c r="AL124" s="1228" t="s">
        <v>621</v>
      </c>
      <c r="AM124" s="1229"/>
      <c r="AN124" s="1232">
        <f>AN36</f>
        <v>6</v>
      </c>
      <c r="AO124" s="1233"/>
      <c r="AP124" s="1242" t="s">
        <v>645</v>
      </c>
      <c r="AQ124" s="1243"/>
      <c r="AR124" s="1246">
        <f>AN124*X126/1000</f>
        <v>0</v>
      </c>
      <c r="AS124" s="1247"/>
      <c r="AT124" s="1247"/>
      <c r="AU124" s="1250" t="s">
        <v>220</v>
      </c>
      <c r="AV124" s="1251"/>
      <c r="AW124" s="90"/>
      <c r="AX124" s="90"/>
    </row>
    <row r="125" spans="2:50" ht="13.5" customHeight="1">
      <c r="B125" s="1208"/>
      <c r="C125" s="1211"/>
      <c r="D125" s="1212"/>
      <c r="E125" s="1218"/>
      <c r="F125" s="1219"/>
      <c r="G125" s="1219"/>
      <c r="H125" s="1220"/>
      <c r="I125" s="638" t="s">
        <v>225</v>
      </c>
      <c r="J125" s="168"/>
      <c r="K125" s="168"/>
      <c r="L125" s="168"/>
      <c r="M125" s="168"/>
      <c r="N125" s="168"/>
      <c r="O125" s="168"/>
      <c r="P125" s="168"/>
      <c r="Q125" s="639"/>
      <c r="R125" s="1290">
        <f>$R$37</f>
        <v>296</v>
      </c>
      <c r="S125" s="1291"/>
      <c r="T125" s="168" t="s">
        <v>226</v>
      </c>
      <c r="U125" s="168"/>
      <c r="V125" s="168"/>
      <c r="W125" s="168"/>
      <c r="X125" s="1292">
        <f>IF('様式11-5'!Y$1="LPG",Z$25,0)</f>
        <v>0</v>
      </c>
      <c r="Y125" s="1293"/>
      <c r="Z125" s="168" t="s">
        <v>648</v>
      </c>
      <c r="AA125" s="168"/>
      <c r="AB125" s="168"/>
      <c r="AC125" s="169"/>
      <c r="AD125" s="168"/>
      <c r="AE125" s="168"/>
      <c r="AF125" s="168"/>
      <c r="AG125" s="168"/>
      <c r="AH125" s="1263">
        <f>R125*X125</f>
        <v>0</v>
      </c>
      <c r="AI125" s="1264"/>
      <c r="AJ125" s="1264"/>
      <c r="AK125" s="1265"/>
      <c r="AL125" s="1228"/>
      <c r="AM125" s="1229"/>
      <c r="AN125" s="1232"/>
      <c r="AO125" s="1233"/>
      <c r="AP125" s="1242"/>
      <c r="AQ125" s="1243"/>
      <c r="AR125" s="1246"/>
      <c r="AS125" s="1247"/>
      <c r="AT125" s="1247"/>
      <c r="AU125" s="1250"/>
      <c r="AV125" s="1251"/>
      <c r="AW125" s="90"/>
      <c r="AX125" s="90"/>
    </row>
    <row r="126" spans="2:50" ht="13.5" customHeight="1" thickBot="1">
      <c r="B126" s="1208"/>
      <c r="C126" s="1213"/>
      <c r="D126" s="1214"/>
      <c r="E126" s="1270" t="s">
        <v>222</v>
      </c>
      <c r="F126" s="1271"/>
      <c r="G126" s="1271"/>
      <c r="H126" s="1272"/>
      <c r="I126" s="631"/>
      <c r="J126" s="170"/>
      <c r="K126" s="170"/>
      <c r="L126" s="170"/>
      <c r="M126" s="170"/>
      <c r="N126" s="170"/>
      <c r="O126" s="170"/>
      <c r="P126" s="170"/>
      <c r="Q126" s="632"/>
      <c r="R126" s="172"/>
      <c r="S126" s="172"/>
      <c r="T126" s="170"/>
      <c r="U126" s="170"/>
      <c r="V126" s="170"/>
      <c r="W126" s="633"/>
      <c r="X126" s="1294">
        <f>SUM(X125:Y125)</f>
        <v>0</v>
      </c>
      <c r="Y126" s="1294"/>
      <c r="Z126" s="170" t="s">
        <v>221</v>
      </c>
      <c r="AA126" s="170"/>
      <c r="AB126" s="170"/>
      <c r="AC126" s="171"/>
      <c r="AD126" s="170"/>
      <c r="AE126" s="170"/>
      <c r="AF126" s="170"/>
      <c r="AG126" s="170"/>
      <c r="AH126" s="1267">
        <f>SUM(AH124:AK125)</f>
        <v>0</v>
      </c>
      <c r="AI126" s="1268"/>
      <c r="AJ126" s="1268"/>
      <c r="AK126" s="1269"/>
      <c r="AL126" s="1238"/>
      <c r="AM126" s="1239"/>
      <c r="AN126" s="1240"/>
      <c r="AO126" s="1241"/>
      <c r="AP126" s="1244"/>
      <c r="AQ126" s="1245"/>
      <c r="AR126" s="1248"/>
      <c r="AS126" s="1249"/>
      <c r="AT126" s="1249"/>
      <c r="AU126" s="1252"/>
      <c r="AV126" s="1253"/>
      <c r="AW126" s="90"/>
      <c r="AX126" s="90"/>
    </row>
    <row r="127" spans="2:50" ht="13.5" customHeight="1">
      <c r="B127" s="1234" t="s">
        <v>259</v>
      </c>
      <c r="C127" s="981"/>
      <c r="D127" s="981"/>
      <c r="E127" s="980" t="s">
        <v>173</v>
      </c>
      <c r="F127" s="981"/>
      <c r="G127" s="981"/>
      <c r="H127" s="982"/>
      <c r="I127" s="980" t="s">
        <v>258</v>
      </c>
      <c r="J127" s="981"/>
      <c r="K127" s="981"/>
      <c r="L127" s="981"/>
      <c r="M127" s="981"/>
      <c r="N127" s="981"/>
      <c r="O127" s="981"/>
      <c r="P127" s="981"/>
      <c r="Q127" s="982"/>
      <c r="R127" s="980" t="s">
        <v>257</v>
      </c>
      <c r="S127" s="981"/>
      <c r="T127" s="981"/>
      <c r="U127" s="981"/>
      <c r="V127" s="981"/>
      <c r="W127" s="981"/>
      <c r="X127" s="981"/>
      <c r="Y127" s="981"/>
      <c r="Z127" s="981"/>
      <c r="AA127" s="981"/>
      <c r="AB127" s="981"/>
      <c r="AC127" s="981"/>
      <c r="AD127" s="981"/>
      <c r="AE127" s="981"/>
      <c r="AF127" s="981"/>
      <c r="AG127" s="982"/>
      <c r="AH127" s="980" t="s">
        <v>256</v>
      </c>
      <c r="AI127" s="981"/>
      <c r="AJ127" s="981"/>
      <c r="AK127" s="1235"/>
      <c r="AL127" s="1236" t="s">
        <v>173</v>
      </c>
      <c r="AM127" s="1237"/>
      <c r="AN127" s="1010" t="s">
        <v>255</v>
      </c>
      <c r="AO127" s="1011"/>
      <c r="AP127" s="1011"/>
      <c r="AQ127" s="1206"/>
      <c r="AR127" s="1010" t="s">
        <v>254</v>
      </c>
      <c r="AS127" s="1011"/>
      <c r="AT127" s="1011"/>
      <c r="AU127" s="1011"/>
      <c r="AV127" s="1012"/>
      <c r="AW127" s="90"/>
      <c r="AX127" s="90"/>
    </row>
    <row r="128" spans="2:50" ht="13.5" customHeight="1">
      <c r="B128" s="1207" t="s">
        <v>489</v>
      </c>
      <c r="C128" s="1209" t="s">
        <v>253</v>
      </c>
      <c r="D128" s="1210"/>
      <c r="E128" s="1215" t="s">
        <v>252</v>
      </c>
      <c r="F128" s="1216"/>
      <c r="G128" s="1216"/>
      <c r="H128" s="1217"/>
      <c r="I128" s="614" t="s">
        <v>232</v>
      </c>
      <c r="J128" s="173"/>
      <c r="K128" s="173"/>
      <c r="L128" s="173"/>
      <c r="M128" s="173"/>
      <c r="N128" s="173"/>
      <c r="O128" s="173"/>
      <c r="P128" s="173"/>
      <c r="Q128" s="615"/>
      <c r="R128" s="1221">
        <f>IF($AJ$16+$AJ$18+$AJ$20+$AJ$22=0,0,1644.76)</f>
        <v>0</v>
      </c>
      <c r="S128" s="1221"/>
      <c r="T128" s="173" t="s">
        <v>250</v>
      </c>
      <c r="U128" s="173"/>
      <c r="V128" s="173"/>
      <c r="W128" s="1222">
        <f>$W$29</f>
        <v>0</v>
      </c>
      <c r="X128" s="1222"/>
      <c r="Y128" s="173" t="s">
        <v>624</v>
      </c>
      <c r="Z128" s="173"/>
      <c r="AA128" s="173">
        <v>1</v>
      </c>
      <c r="AB128" s="173" t="s">
        <v>248</v>
      </c>
      <c r="AC128" s="173"/>
      <c r="AD128" s="181">
        <v>0.85</v>
      </c>
      <c r="AE128" s="173" t="s">
        <v>247</v>
      </c>
      <c r="AF128" s="173"/>
      <c r="AG128" s="173"/>
      <c r="AH128" s="1223">
        <f>R128*W128*AA128*AD128</f>
        <v>0</v>
      </c>
      <c r="AI128" s="1224"/>
      <c r="AJ128" s="1224"/>
      <c r="AK128" s="1225"/>
      <c r="AL128" s="1226" t="s">
        <v>166</v>
      </c>
      <c r="AM128" s="1227"/>
      <c r="AN128" s="1230">
        <f>AN29</f>
        <v>0.43099999999999999</v>
      </c>
      <c r="AO128" s="1231"/>
      <c r="AP128" s="1255" t="s">
        <v>609</v>
      </c>
      <c r="AQ128" s="1256"/>
      <c r="AR128" s="1257">
        <f>AN128*AB131/1000</f>
        <v>0</v>
      </c>
      <c r="AS128" s="1258"/>
      <c r="AT128" s="1258"/>
      <c r="AU128" s="1255" t="s">
        <v>220</v>
      </c>
      <c r="AV128" s="1276"/>
      <c r="AW128" s="90"/>
      <c r="AX128" s="90"/>
    </row>
    <row r="129" spans="2:50" ht="13.5" customHeight="1">
      <c r="B129" s="1208"/>
      <c r="C129" s="1211"/>
      <c r="D129" s="1212"/>
      <c r="E129" s="1218"/>
      <c r="F129" s="1219"/>
      <c r="G129" s="1219"/>
      <c r="H129" s="1220"/>
      <c r="I129" s="1278" t="s">
        <v>225</v>
      </c>
      <c r="J129" s="1229"/>
      <c r="K129" s="1279"/>
      <c r="L129" s="1280" t="s">
        <v>658</v>
      </c>
      <c r="M129" s="1229"/>
      <c r="N129" s="1229"/>
      <c r="O129" s="1279"/>
      <c r="P129" s="1281" t="s">
        <v>650</v>
      </c>
      <c r="Q129" s="1282"/>
      <c r="R129" s="179" t="s">
        <v>668</v>
      </c>
      <c r="S129" s="178">
        <f>IF(P129="夏季",17.25,16.16)</f>
        <v>16.16</v>
      </c>
      <c r="T129" s="616" t="s">
        <v>637</v>
      </c>
      <c r="U129" s="617">
        <f>$U$30</f>
        <v>-5.0199999999999996</v>
      </c>
      <c r="V129" s="616" t="s">
        <v>652</v>
      </c>
      <c r="W129" s="618">
        <f>$W$30</f>
        <v>3.36</v>
      </c>
      <c r="X129" s="619" t="s">
        <v>625</v>
      </c>
      <c r="Y129" s="169" t="s">
        <v>239</v>
      </c>
      <c r="Z129" s="619"/>
      <c r="AA129" s="177"/>
      <c r="AB129" s="1283">
        <f>AB$17+AB$19+AB$21+AB23</f>
        <v>0</v>
      </c>
      <c r="AC129" s="1283"/>
      <c r="AD129" s="169" t="s">
        <v>653</v>
      </c>
      <c r="AE129" s="169"/>
      <c r="AF129" s="169"/>
      <c r="AG129" s="620"/>
      <c r="AH129" s="1284">
        <f>(S129+U129+W129)*AB129</f>
        <v>0</v>
      </c>
      <c r="AI129" s="1285"/>
      <c r="AJ129" s="1285"/>
      <c r="AK129" s="1286"/>
      <c r="AL129" s="1228"/>
      <c r="AM129" s="1229"/>
      <c r="AN129" s="1232"/>
      <c r="AO129" s="1233"/>
      <c r="AP129" s="1242"/>
      <c r="AQ129" s="1243"/>
      <c r="AR129" s="1246"/>
      <c r="AS129" s="1247"/>
      <c r="AT129" s="1247"/>
      <c r="AU129" s="1242"/>
      <c r="AV129" s="1277"/>
      <c r="AW129" s="90"/>
      <c r="AX129" s="90"/>
    </row>
    <row r="130" spans="2:50" ht="13.5" customHeight="1">
      <c r="B130" s="1208"/>
      <c r="C130" s="1211"/>
      <c r="D130" s="1212"/>
      <c r="E130" s="1218"/>
      <c r="F130" s="1219"/>
      <c r="G130" s="1219"/>
      <c r="H130" s="1220"/>
      <c r="I130" s="621"/>
      <c r="J130" s="622"/>
      <c r="K130" s="622"/>
      <c r="L130" s="623"/>
      <c r="M130" s="623"/>
      <c r="N130" s="623"/>
      <c r="O130" s="623"/>
      <c r="P130" s="623"/>
      <c r="Q130" s="624"/>
      <c r="R130" s="176"/>
      <c r="S130" s="625" t="s">
        <v>238</v>
      </c>
      <c r="T130" s="643"/>
      <c r="U130" s="644" t="s">
        <v>237</v>
      </c>
      <c r="V130" s="643"/>
      <c r="W130" s="628" t="s">
        <v>236</v>
      </c>
      <c r="Y130" s="175"/>
      <c r="AA130" s="93"/>
      <c r="AB130" s="386"/>
      <c r="AC130" s="386"/>
      <c r="AD130" s="175"/>
      <c r="AE130" s="175"/>
      <c r="AF130" s="175"/>
      <c r="AG130" s="630"/>
      <c r="AH130" s="1287"/>
      <c r="AI130" s="1288"/>
      <c r="AJ130" s="1288"/>
      <c r="AK130" s="1289"/>
      <c r="AL130" s="1228"/>
      <c r="AM130" s="1229"/>
      <c r="AN130" s="1232"/>
      <c r="AO130" s="1233"/>
      <c r="AP130" s="1242"/>
      <c r="AQ130" s="1243"/>
      <c r="AR130" s="1246"/>
      <c r="AS130" s="1247"/>
      <c r="AT130" s="1247"/>
      <c r="AU130" s="1242"/>
      <c r="AV130" s="1277"/>
      <c r="AW130" s="90"/>
      <c r="AX130" s="90"/>
    </row>
    <row r="131" spans="2:50" ht="13.5" customHeight="1">
      <c r="B131" s="1208"/>
      <c r="C131" s="1213"/>
      <c r="D131" s="1214"/>
      <c r="E131" s="1270" t="s">
        <v>222</v>
      </c>
      <c r="F131" s="1271"/>
      <c r="G131" s="1271"/>
      <c r="H131" s="1272"/>
      <c r="I131" s="631"/>
      <c r="J131" s="170"/>
      <c r="K131" s="170"/>
      <c r="L131" s="170"/>
      <c r="M131" s="170"/>
      <c r="N131" s="170"/>
      <c r="O131" s="170"/>
      <c r="P131" s="170"/>
      <c r="Q131" s="632"/>
      <c r="R131" s="172"/>
      <c r="S131" s="172"/>
      <c r="T131" s="170"/>
      <c r="U131" s="170"/>
      <c r="V131" s="170"/>
      <c r="W131" s="633"/>
      <c r="X131" s="634"/>
      <c r="Y131" s="634"/>
      <c r="Z131" s="635"/>
      <c r="AA131" s="636"/>
      <c r="AB131" s="1273">
        <f>SUM(AB129:AC129)</f>
        <v>0</v>
      </c>
      <c r="AC131" s="1273"/>
      <c r="AD131" s="637" t="s">
        <v>235</v>
      </c>
      <c r="AE131" s="170"/>
      <c r="AF131" s="170"/>
      <c r="AG131" s="170"/>
      <c r="AH131" s="1267">
        <f>SUM(AH128:AK129)</f>
        <v>0</v>
      </c>
      <c r="AI131" s="1268"/>
      <c r="AJ131" s="1268"/>
      <c r="AK131" s="1269"/>
      <c r="AL131" s="1228"/>
      <c r="AM131" s="1229"/>
      <c r="AN131" s="1232"/>
      <c r="AO131" s="1233"/>
      <c r="AP131" s="1242"/>
      <c r="AQ131" s="1243"/>
      <c r="AR131" s="1246"/>
      <c r="AS131" s="1247"/>
      <c r="AT131" s="1247"/>
      <c r="AU131" s="1242"/>
      <c r="AV131" s="1277"/>
      <c r="AW131" s="90"/>
      <c r="AX131" s="90"/>
    </row>
    <row r="132" spans="2:50" ht="13.5" customHeight="1">
      <c r="B132" s="1208"/>
      <c r="C132" s="1209" t="s">
        <v>234</v>
      </c>
      <c r="D132" s="1210"/>
      <c r="E132" s="1274" t="s">
        <v>233</v>
      </c>
      <c r="F132" s="1216"/>
      <c r="G132" s="1216"/>
      <c r="H132" s="1217"/>
      <c r="I132" s="614" t="s">
        <v>232</v>
      </c>
      <c r="J132" s="173"/>
      <c r="K132" s="173"/>
      <c r="L132" s="173"/>
      <c r="M132" s="173"/>
      <c r="N132" s="173"/>
      <c r="O132" s="173"/>
      <c r="P132" s="173"/>
      <c r="Q132" s="615"/>
      <c r="R132" s="354" t="s">
        <v>639</v>
      </c>
      <c r="S132" s="1275">
        <f>IF('様式11-5'!Y$1="LPG",0,IF(AB$25&lt;50,料金単価!$C$7,(IF(AB$25&lt;100,料金単価!$C$8,IF($AB$25&lt;250,料金単価!$C$9,IF($AB$25&lt;500,料金単価!$C$10,IF($AB$25&lt;800,料金単価!$C$11,料金単価!$C$12)))))))</f>
        <v>1210</v>
      </c>
      <c r="T132" s="1275"/>
      <c r="U132" s="173" t="s">
        <v>231</v>
      </c>
      <c r="V132" s="388"/>
      <c r="W132" s="174"/>
      <c r="X132" s="174"/>
      <c r="Y132" s="174"/>
      <c r="Z132" s="174"/>
      <c r="AA132" s="174"/>
      <c r="AB132" s="173">
        <v>1</v>
      </c>
      <c r="AC132" s="387" t="s">
        <v>229</v>
      </c>
      <c r="AD132" s="173"/>
      <c r="AE132" s="173"/>
      <c r="AF132" s="173"/>
      <c r="AG132" s="173"/>
      <c r="AH132" s="1223">
        <f>S132*AB132</f>
        <v>1210</v>
      </c>
      <c r="AI132" s="1224"/>
      <c r="AJ132" s="1224"/>
      <c r="AK132" s="1225"/>
      <c r="AL132" s="1254" t="s">
        <v>233</v>
      </c>
      <c r="AM132" s="1227"/>
      <c r="AN132" s="1230">
        <f>AN33</f>
        <v>2.29</v>
      </c>
      <c r="AO132" s="1231"/>
      <c r="AP132" s="1255" t="s">
        <v>645</v>
      </c>
      <c r="AQ132" s="1256"/>
      <c r="AR132" s="1257">
        <f>AN132*X134/1000</f>
        <v>0</v>
      </c>
      <c r="AS132" s="1258"/>
      <c r="AT132" s="1258"/>
      <c r="AU132" s="1259" t="s">
        <v>220</v>
      </c>
      <c r="AV132" s="1260"/>
      <c r="AW132" s="90"/>
      <c r="AX132" s="90"/>
    </row>
    <row r="133" spans="2:50" ht="13.5" customHeight="1">
      <c r="B133" s="1208"/>
      <c r="C133" s="1211"/>
      <c r="D133" s="1212"/>
      <c r="E133" s="1218"/>
      <c r="F133" s="1219"/>
      <c r="G133" s="1219"/>
      <c r="H133" s="1220"/>
      <c r="I133" s="638" t="s">
        <v>225</v>
      </c>
      <c r="J133" s="168"/>
      <c r="K133" s="168"/>
      <c r="L133" s="168"/>
      <c r="M133" s="168"/>
      <c r="N133" s="168"/>
      <c r="O133" s="168"/>
      <c r="P133" s="168" t="s">
        <v>482</v>
      </c>
      <c r="Q133" s="639"/>
      <c r="R133" s="179" t="s">
        <v>614</v>
      </c>
      <c r="S133" s="1261">
        <f>IF(P133="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157.34</v>
      </c>
      <c r="T133" s="1261"/>
      <c r="U133" s="168" t="s">
        <v>226</v>
      </c>
      <c r="V133" s="640" t="s">
        <v>669</v>
      </c>
      <c r="W133" s="655">
        <f>W122</f>
        <v>-37.96</v>
      </c>
      <c r="X133" s="642" t="s">
        <v>618</v>
      </c>
      <c r="Y133" s="623" t="s">
        <v>647</v>
      </c>
      <c r="Z133" s="1295">
        <f>IF('様式11-5'!Y$1="LPG",0,AB$25)</f>
        <v>0</v>
      </c>
      <c r="AA133" s="1295"/>
      <c r="AB133" s="168" t="s">
        <v>648</v>
      </c>
      <c r="AC133" s="168"/>
      <c r="AD133" s="168"/>
      <c r="AE133" s="168"/>
      <c r="AF133" s="168"/>
      <c r="AG133" s="168"/>
      <c r="AH133" s="1263">
        <f>(S133+W133)*Z133</f>
        <v>0</v>
      </c>
      <c r="AI133" s="1264"/>
      <c r="AJ133" s="1264"/>
      <c r="AK133" s="1265"/>
      <c r="AL133" s="1228"/>
      <c r="AM133" s="1229"/>
      <c r="AN133" s="1232"/>
      <c r="AO133" s="1233"/>
      <c r="AP133" s="1242"/>
      <c r="AQ133" s="1243"/>
      <c r="AR133" s="1246"/>
      <c r="AS133" s="1247"/>
      <c r="AT133" s="1247"/>
      <c r="AU133" s="1250"/>
      <c r="AV133" s="1251"/>
      <c r="AW133" s="90"/>
      <c r="AX133" s="90"/>
    </row>
    <row r="134" spans="2:50" ht="13.5" customHeight="1">
      <c r="B134" s="1208"/>
      <c r="C134" s="1211"/>
      <c r="D134" s="1212"/>
      <c r="E134" s="1270" t="s">
        <v>222</v>
      </c>
      <c r="F134" s="1271"/>
      <c r="G134" s="1271"/>
      <c r="H134" s="1272"/>
      <c r="I134" s="631"/>
      <c r="J134" s="170"/>
      <c r="K134" s="170"/>
      <c r="L134" s="170"/>
      <c r="M134" s="170"/>
      <c r="N134" s="170"/>
      <c r="O134" s="170"/>
      <c r="P134" s="170"/>
      <c r="Q134" s="632"/>
      <c r="R134" s="172"/>
      <c r="S134" s="172"/>
      <c r="T134" s="170"/>
      <c r="U134" s="170"/>
      <c r="V134" s="170"/>
      <c r="W134" s="633"/>
      <c r="X134" s="634"/>
      <c r="Y134" s="634"/>
      <c r="Z134" s="1266">
        <f>SUM(Z133:Z133)</f>
        <v>0</v>
      </c>
      <c r="AA134" s="1266"/>
      <c r="AB134" s="635" t="s">
        <v>221</v>
      </c>
      <c r="AC134" s="635"/>
      <c r="AD134" s="170"/>
      <c r="AE134" s="170"/>
      <c r="AF134" s="170"/>
      <c r="AG134" s="170"/>
      <c r="AH134" s="1267">
        <f>SUM(AH132:AK133)</f>
        <v>1210</v>
      </c>
      <c r="AI134" s="1268"/>
      <c r="AJ134" s="1268"/>
      <c r="AK134" s="1269"/>
      <c r="AL134" s="1238"/>
      <c r="AM134" s="1239"/>
      <c r="AN134" s="1240"/>
      <c r="AO134" s="1241"/>
      <c r="AP134" s="1244"/>
      <c r="AQ134" s="1245"/>
      <c r="AR134" s="1248"/>
      <c r="AS134" s="1249"/>
      <c r="AT134" s="1249"/>
      <c r="AU134" s="1252"/>
      <c r="AV134" s="1253"/>
      <c r="AW134" s="90"/>
      <c r="AX134" s="90"/>
    </row>
    <row r="135" spans="2:50" ht="13.5" customHeight="1">
      <c r="B135" s="1208"/>
      <c r="C135" s="1211"/>
      <c r="D135" s="1212"/>
      <c r="E135" s="1274" t="s">
        <v>649</v>
      </c>
      <c r="F135" s="1216"/>
      <c r="G135" s="1216"/>
      <c r="H135" s="1217"/>
      <c r="I135" s="614" t="s">
        <v>232</v>
      </c>
      <c r="J135" s="173"/>
      <c r="K135" s="173"/>
      <c r="L135" s="173"/>
      <c r="M135" s="173"/>
      <c r="N135" s="173"/>
      <c r="O135" s="173"/>
      <c r="P135" s="173"/>
      <c r="Q135" s="615"/>
      <c r="R135" s="1224">
        <f>$R$36</f>
        <v>0</v>
      </c>
      <c r="S135" s="1224"/>
      <c r="T135" s="173" t="s">
        <v>231</v>
      </c>
      <c r="U135" s="173"/>
      <c r="V135" s="174"/>
      <c r="W135" s="174"/>
      <c r="X135" s="174"/>
      <c r="Y135" s="174"/>
      <c r="Z135" s="174"/>
      <c r="AA135" s="174"/>
      <c r="AB135" s="173">
        <v>1</v>
      </c>
      <c r="AC135" s="387" t="s">
        <v>229</v>
      </c>
      <c r="AD135" s="173"/>
      <c r="AE135" s="173"/>
      <c r="AF135" s="173"/>
      <c r="AG135" s="173"/>
      <c r="AH135" s="1223">
        <f>R135*AB135</f>
        <v>0</v>
      </c>
      <c r="AI135" s="1224"/>
      <c r="AJ135" s="1224"/>
      <c r="AK135" s="1225"/>
      <c r="AL135" s="1228" t="s">
        <v>649</v>
      </c>
      <c r="AM135" s="1229"/>
      <c r="AN135" s="1232">
        <f>AN36</f>
        <v>6</v>
      </c>
      <c r="AO135" s="1233"/>
      <c r="AP135" s="1242" t="s">
        <v>645</v>
      </c>
      <c r="AQ135" s="1243"/>
      <c r="AR135" s="1246">
        <f>AN135*X137/1000</f>
        <v>0</v>
      </c>
      <c r="AS135" s="1247"/>
      <c r="AT135" s="1247"/>
      <c r="AU135" s="1250" t="s">
        <v>220</v>
      </c>
      <c r="AV135" s="1251"/>
      <c r="AW135" s="90"/>
      <c r="AX135" s="90"/>
    </row>
    <row r="136" spans="2:50" ht="13.5" customHeight="1">
      <c r="B136" s="1208"/>
      <c r="C136" s="1211"/>
      <c r="D136" s="1212"/>
      <c r="E136" s="1218"/>
      <c r="F136" s="1219"/>
      <c r="G136" s="1219"/>
      <c r="H136" s="1220"/>
      <c r="I136" s="638" t="s">
        <v>225</v>
      </c>
      <c r="J136" s="168"/>
      <c r="K136" s="168"/>
      <c r="L136" s="168"/>
      <c r="M136" s="168"/>
      <c r="N136" s="168"/>
      <c r="O136" s="168"/>
      <c r="P136" s="168"/>
      <c r="Q136" s="639"/>
      <c r="R136" s="1290">
        <f>$R$37</f>
        <v>296</v>
      </c>
      <c r="S136" s="1291"/>
      <c r="T136" s="168" t="s">
        <v>226</v>
      </c>
      <c r="U136" s="168"/>
      <c r="V136" s="168"/>
      <c r="W136" s="168"/>
      <c r="X136" s="1292">
        <f>IF('様式11-5'!Y$1="LPG",AB$25,0)</f>
        <v>0</v>
      </c>
      <c r="Y136" s="1293"/>
      <c r="Z136" s="168" t="s">
        <v>648</v>
      </c>
      <c r="AA136" s="168"/>
      <c r="AB136" s="168"/>
      <c r="AC136" s="169"/>
      <c r="AD136" s="168"/>
      <c r="AE136" s="168"/>
      <c r="AF136" s="168"/>
      <c r="AG136" s="168"/>
      <c r="AH136" s="1263">
        <f>R136*X136</f>
        <v>0</v>
      </c>
      <c r="AI136" s="1264"/>
      <c r="AJ136" s="1264"/>
      <c r="AK136" s="1265"/>
      <c r="AL136" s="1228"/>
      <c r="AM136" s="1229"/>
      <c r="AN136" s="1232"/>
      <c r="AO136" s="1233"/>
      <c r="AP136" s="1242"/>
      <c r="AQ136" s="1243"/>
      <c r="AR136" s="1246"/>
      <c r="AS136" s="1247"/>
      <c r="AT136" s="1247"/>
      <c r="AU136" s="1250"/>
      <c r="AV136" s="1251"/>
      <c r="AW136" s="90"/>
      <c r="AX136" s="90"/>
    </row>
    <row r="137" spans="2:50" ht="13.5" customHeight="1" thickBot="1">
      <c r="B137" s="1208"/>
      <c r="C137" s="1213"/>
      <c r="D137" s="1214"/>
      <c r="E137" s="1270" t="s">
        <v>222</v>
      </c>
      <c r="F137" s="1271"/>
      <c r="G137" s="1271"/>
      <c r="H137" s="1272"/>
      <c r="I137" s="631"/>
      <c r="J137" s="170"/>
      <c r="K137" s="170"/>
      <c r="L137" s="170"/>
      <c r="M137" s="170"/>
      <c r="N137" s="170"/>
      <c r="O137" s="170"/>
      <c r="P137" s="170"/>
      <c r="Q137" s="632"/>
      <c r="R137" s="172"/>
      <c r="S137" s="172"/>
      <c r="T137" s="170"/>
      <c r="U137" s="170"/>
      <c r="V137" s="170"/>
      <c r="W137" s="633"/>
      <c r="X137" s="1294">
        <f>SUM(X136:Y136)</f>
        <v>0</v>
      </c>
      <c r="Y137" s="1294"/>
      <c r="Z137" s="170" t="s">
        <v>221</v>
      </c>
      <c r="AA137" s="170"/>
      <c r="AB137" s="170"/>
      <c r="AC137" s="171"/>
      <c r="AD137" s="170"/>
      <c r="AE137" s="170"/>
      <c r="AF137" s="170"/>
      <c r="AG137" s="170"/>
      <c r="AH137" s="1267">
        <f>SUM(AH135:AK136)</f>
        <v>0</v>
      </c>
      <c r="AI137" s="1268"/>
      <c r="AJ137" s="1268"/>
      <c r="AK137" s="1269"/>
      <c r="AL137" s="1238"/>
      <c r="AM137" s="1239"/>
      <c r="AN137" s="1240"/>
      <c r="AO137" s="1241"/>
      <c r="AP137" s="1244"/>
      <c r="AQ137" s="1245"/>
      <c r="AR137" s="1248"/>
      <c r="AS137" s="1249"/>
      <c r="AT137" s="1249"/>
      <c r="AU137" s="1252"/>
      <c r="AV137" s="1253"/>
      <c r="AW137" s="90"/>
      <c r="AX137" s="90"/>
    </row>
    <row r="138" spans="2:50" ht="13.5" customHeight="1">
      <c r="B138" s="1234" t="s">
        <v>259</v>
      </c>
      <c r="C138" s="981"/>
      <c r="D138" s="981"/>
      <c r="E138" s="980" t="s">
        <v>173</v>
      </c>
      <c r="F138" s="981"/>
      <c r="G138" s="981"/>
      <c r="H138" s="982"/>
      <c r="I138" s="980" t="s">
        <v>258</v>
      </c>
      <c r="J138" s="981"/>
      <c r="K138" s="981"/>
      <c r="L138" s="981"/>
      <c r="M138" s="981"/>
      <c r="N138" s="981"/>
      <c r="O138" s="981"/>
      <c r="P138" s="981"/>
      <c r="Q138" s="982"/>
      <c r="R138" s="980" t="s">
        <v>257</v>
      </c>
      <c r="S138" s="981"/>
      <c r="T138" s="981"/>
      <c r="U138" s="981"/>
      <c r="V138" s="981"/>
      <c r="W138" s="981"/>
      <c r="X138" s="981"/>
      <c r="Y138" s="981"/>
      <c r="Z138" s="981"/>
      <c r="AA138" s="981"/>
      <c r="AB138" s="981"/>
      <c r="AC138" s="981"/>
      <c r="AD138" s="981"/>
      <c r="AE138" s="981"/>
      <c r="AF138" s="981"/>
      <c r="AG138" s="982"/>
      <c r="AH138" s="980" t="s">
        <v>256</v>
      </c>
      <c r="AI138" s="981"/>
      <c r="AJ138" s="981"/>
      <c r="AK138" s="1235"/>
      <c r="AL138" s="1236" t="s">
        <v>173</v>
      </c>
      <c r="AM138" s="1237"/>
      <c r="AN138" s="1010" t="s">
        <v>255</v>
      </c>
      <c r="AO138" s="1011"/>
      <c r="AP138" s="1011"/>
      <c r="AQ138" s="1206"/>
      <c r="AR138" s="1010" t="s">
        <v>254</v>
      </c>
      <c r="AS138" s="1011"/>
      <c r="AT138" s="1011"/>
      <c r="AU138" s="1011"/>
      <c r="AV138" s="1012"/>
      <c r="AW138" s="90"/>
      <c r="AX138" s="90"/>
    </row>
    <row r="139" spans="2:50" ht="13.5" customHeight="1">
      <c r="B139" s="1207" t="s">
        <v>490</v>
      </c>
      <c r="C139" s="1209" t="s">
        <v>253</v>
      </c>
      <c r="D139" s="1210"/>
      <c r="E139" s="1215" t="s">
        <v>252</v>
      </c>
      <c r="F139" s="1216"/>
      <c r="G139" s="1216"/>
      <c r="H139" s="1217"/>
      <c r="I139" s="614" t="s">
        <v>232</v>
      </c>
      <c r="J139" s="173"/>
      <c r="K139" s="173"/>
      <c r="L139" s="173"/>
      <c r="M139" s="173"/>
      <c r="N139" s="173"/>
      <c r="O139" s="173"/>
      <c r="P139" s="173"/>
      <c r="Q139" s="615"/>
      <c r="R139" s="1221">
        <f>IF($AJ$16+$AJ$18+$AJ$20+$AJ$22=0,0,1644.76)</f>
        <v>0</v>
      </c>
      <c r="S139" s="1221"/>
      <c r="T139" s="173" t="s">
        <v>250</v>
      </c>
      <c r="U139" s="173"/>
      <c r="V139" s="173"/>
      <c r="W139" s="1222">
        <f>$W$29</f>
        <v>0</v>
      </c>
      <c r="X139" s="1222"/>
      <c r="Y139" s="173" t="s">
        <v>608</v>
      </c>
      <c r="Z139" s="173"/>
      <c r="AA139" s="173">
        <v>1</v>
      </c>
      <c r="AB139" s="173" t="s">
        <v>248</v>
      </c>
      <c r="AC139" s="173"/>
      <c r="AD139" s="181">
        <v>0.85</v>
      </c>
      <c r="AE139" s="173" t="s">
        <v>247</v>
      </c>
      <c r="AF139" s="173"/>
      <c r="AG139" s="173"/>
      <c r="AH139" s="1223">
        <f>R139*W139*AA139*AD139</f>
        <v>0</v>
      </c>
      <c r="AI139" s="1224"/>
      <c r="AJ139" s="1224"/>
      <c r="AK139" s="1225"/>
      <c r="AL139" s="1226" t="s">
        <v>166</v>
      </c>
      <c r="AM139" s="1227"/>
      <c r="AN139" s="1230">
        <f>AN40</f>
        <v>0.43099999999999999</v>
      </c>
      <c r="AO139" s="1231"/>
      <c r="AP139" s="1255" t="s">
        <v>655</v>
      </c>
      <c r="AQ139" s="1256"/>
      <c r="AR139" s="1257">
        <f>AN139*AB142/1000</f>
        <v>0</v>
      </c>
      <c r="AS139" s="1258"/>
      <c r="AT139" s="1258"/>
      <c r="AU139" s="1255" t="s">
        <v>220</v>
      </c>
      <c r="AV139" s="1276"/>
      <c r="AW139" s="90"/>
      <c r="AX139" s="90"/>
    </row>
    <row r="140" spans="2:50" ht="13.5" customHeight="1">
      <c r="B140" s="1208"/>
      <c r="C140" s="1211"/>
      <c r="D140" s="1212"/>
      <c r="E140" s="1218"/>
      <c r="F140" s="1219"/>
      <c r="G140" s="1219"/>
      <c r="H140" s="1220"/>
      <c r="I140" s="1278" t="s">
        <v>225</v>
      </c>
      <c r="J140" s="1229"/>
      <c r="K140" s="1279"/>
      <c r="L140" s="1280" t="s">
        <v>665</v>
      </c>
      <c r="M140" s="1229"/>
      <c r="N140" s="1229"/>
      <c r="O140" s="1279"/>
      <c r="P140" s="1281" t="s">
        <v>657</v>
      </c>
      <c r="Q140" s="1282"/>
      <c r="R140" s="179" t="s">
        <v>651</v>
      </c>
      <c r="S140" s="178">
        <f>IF(P140="夏季",17.25,16.16)</f>
        <v>16.16</v>
      </c>
      <c r="T140" s="616" t="s">
        <v>652</v>
      </c>
      <c r="U140" s="617">
        <f>$U$30</f>
        <v>-5.0199999999999996</v>
      </c>
      <c r="V140" s="616" t="s">
        <v>652</v>
      </c>
      <c r="W140" s="618">
        <f>$W$30</f>
        <v>3.36</v>
      </c>
      <c r="X140" s="619" t="s">
        <v>625</v>
      </c>
      <c r="Y140" s="169" t="s">
        <v>239</v>
      </c>
      <c r="Z140" s="619"/>
      <c r="AA140" s="177"/>
      <c r="AB140" s="1283">
        <f>AD$17+AD$19+AD$23</f>
        <v>0</v>
      </c>
      <c r="AC140" s="1283"/>
      <c r="AD140" s="169" t="s">
        <v>653</v>
      </c>
      <c r="AE140" s="169"/>
      <c r="AF140" s="169"/>
      <c r="AG140" s="620"/>
      <c r="AH140" s="1284">
        <f>(S140+U140+W140)*AB140</f>
        <v>0</v>
      </c>
      <c r="AI140" s="1285"/>
      <c r="AJ140" s="1285"/>
      <c r="AK140" s="1286"/>
      <c r="AL140" s="1228"/>
      <c r="AM140" s="1229"/>
      <c r="AN140" s="1232"/>
      <c r="AO140" s="1233"/>
      <c r="AP140" s="1242"/>
      <c r="AQ140" s="1243"/>
      <c r="AR140" s="1246"/>
      <c r="AS140" s="1247"/>
      <c r="AT140" s="1247"/>
      <c r="AU140" s="1242"/>
      <c r="AV140" s="1277"/>
      <c r="AW140" s="90"/>
      <c r="AX140" s="90"/>
    </row>
    <row r="141" spans="2:50" ht="13.5" customHeight="1">
      <c r="B141" s="1208"/>
      <c r="C141" s="1211"/>
      <c r="D141" s="1212"/>
      <c r="E141" s="1218"/>
      <c r="F141" s="1219"/>
      <c r="G141" s="1219"/>
      <c r="H141" s="1220"/>
      <c r="I141" s="621"/>
      <c r="J141" s="622"/>
      <c r="K141" s="622"/>
      <c r="L141" s="623"/>
      <c r="M141" s="623"/>
      <c r="N141" s="623"/>
      <c r="O141" s="623"/>
      <c r="P141" s="623"/>
      <c r="Q141" s="624"/>
      <c r="R141" s="176"/>
      <c r="S141" s="625" t="s">
        <v>238</v>
      </c>
      <c r="T141" s="643"/>
      <c r="U141" s="644" t="s">
        <v>237</v>
      </c>
      <c r="V141" s="643"/>
      <c r="W141" s="628" t="s">
        <v>236</v>
      </c>
      <c r="Y141" s="175"/>
      <c r="AA141" s="93"/>
      <c r="AB141" s="386"/>
      <c r="AC141" s="386"/>
      <c r="AD141" s="175"/>
      <c r="AE141" s="175"/>
      <c r="AF141" s="175"/>
      <c r="AG141" s="630"/>
      <c r="AH141" s="1287"/>
      <c r="AI141" s="1288"/>
      <c r="AJ141" s="1288"/>
      <c r="AK141" s="1289"/>
      <c r="AL141" s="1228"/>
      <c r="AM141" s="1229"/>
      <c r="AN141" s="1232"/>
      <c r="AO141" s="1233"/>
      <c r="AP141" s="1242"/>
      <c r="AQ141" s="1243"/>
      <c r="AR141" s="1246"/>
      <c r="AS141" s="1247"/>
      <c r="AT141" s="1247"/>
      <c r="AU141" s="1242"/>
      <c r="AV141" s="1277"/>
      <c r="AW141" s="90"/>
      <c r="AX141" s="90"/>
    </row>
    <row r="142" spans="2:50" ht="13.5" customHeight="1">
      <c r="B142" s="1208"/>
      <c r="C142" s="1213"/>
      <c r="D142" s="1214"/>
      <c r="E142" s="1270" t="s">
        <v>222</v>
      </c>
      <c r="F142" s="1271"/>
      <c r="G142" s="1271"/>
      <c r="H142" s="1272"/>
      <c r="I142" s="631"/>
      <c r="J142" s="170"/>
      <c r="K142" s="170"/>
      <c r="L142" s="170"/>
      <c r="M142" s="170"/>
      <c r="N142" s="170"/>
      <c r="O142" s="170"/>
      <c r="P142" s="170"/>
      <c r="Q142" s="632"/>
      <c r="R142" s="172"/>
      <c r="S142" s="172"/>
      <c r="T142" s="170"/>
      <c r="U142" s="170"/>
      <c r="V142" s="170"/>
      <c r="W142" s="633"/>
      <c r="X142" s="634"/>
      <c r="Y142" s="634"/>
      <c r="Z142" s="635"/>
      <c r="AA142" s="636"/>
      <c r="AB142" s="1273">
        <f>SUM(AB140:AC140)</f>
        <v>0</v>
      </c>
      <c r="AC142" s="1273"/>
      <c r="AD142" s="637" t="s">
        <v>235</v>
      </c>
      <c r="AE142" s="170"/>
      <c r="AF142" s="170"/>
      <c r="AG142" s="170"/>
      <c r="AH142" s="1267">
        <f>SUM(AH139:AK140)</f>
        <v>0</v>
      </c>
      <c r="AI142" s="1268"/>
      <c r="AJ142" s="1268"/>
      <c r="AK142" s="1269"/>
      <c r="AL142" s="1228"/>
      <c r="AM142" s="1229"/>
      <c r="AN142" s="1232"/>
      <c r="AO142" s="1233"/>
      <c r="AP142" s="1242"/>
      <c r="AQ142" s="1243"/>
      <c r="AR142" s="1246"/>
      <c r="AS142" s="1247"/>
      <c r="AT142" s="1247"/>
      <c r="AU142" s="1242"/>
      <c r="AV142" s="1277"/>
      <c r="AW142" s="90"/>
      <c r="AX142" s="90"/>
    </row>
    <row r="143" spans="2:50" ht="13.5" customHeight="1">
      <c r="B143" s="1208"/>
      <c r="C143" s="1209" t="s">
        <v>234</v>
      </c>
      <c r="D143" s="1210"/>
      <c r="E143" s="1274" t="s">
        <v>233</v>
      </c>
      <c r="F143" s="1216"/>
      <c r="G143" s="1216"/>
      <c r="H143" s="1217"/>
      <c r="I143" s="614" t="s">
        <v>232</v>
      </c>
      <c r="J143" s="173"/>
      <c r="K143" s="173"/>
      <c r="L143" s="173"/>
      <c r="M143" s="173"/>
      <c r="N143" s="173"/>
      <c r="O143" s="173"/>
      <c r="P143" s="173"/>
      <c r="Q143" s="615"/>
      <c r="R143" s="354" t="s">
        <v>614</v>
      </c>
      <c r="S143" s="1275">
        <f>IF('様式11-5'!Y$1="LPG",0,IF(AD$24&lt;50,料金単価!$C$7,(IF(AD$24&lt;100,料金単価!$C$8,IF($AD$24&lt;250,料金単価!$C$9,IF($AD$24&lt;500,料金単価!$C$10,IF($AD$24&lt;800,料金単価!$C$11,料金単価!$C$12)))))))</f>
        <v>1210</v>
      </c>
      <c r="T143" s="1275"/>
      <c r="U143" s="173" t="s">
        <v>231</v>
      </c>
      <c r="V143" s="388"/>
      <c r="W143" s="174"/>
      <c r="X143" s="174"/>
      <c r="Y143" s="174"/>
      <c r="Z143" s="174"/>
      <c r="AA143" s="174"/>
      <c r="AB143" s="173">
        <v>1</v>
      </c>
      <c r="AC143" s="387" t="s">
        <v>229</v>
      </c>
      <c r="AD143" s="173"/>
      <c r="AE143" s="173"/>
      <c r="AF143" s="173"/>
      <c r="AG143" s="173"/>
      <c r="AH143" s="1223">
        <f>S143*AB143</f>
        <v>1210</v>
      </c>
      <c r="AI143" s="1224"/>
      <c r="AJ143" s="1224"/>
      <c r="AK143" s="1225"/>
      <c r="AL143" s="1254" t="s">
        <v>233</v>
      </c>
      <c r="AM143" s="1227"/>
      <c r="AN143" s="1230">
        <f>AN44</f>
        <v>2.29</v>
      </c>
      <c r="AO143" s="1231"/>
      <c r="AP143" s="1255" t="s">
        <v>622</v>
      </c>
      <c r="AQ143" s="1256"/>
      <c r="AR143" s="1257">
        <f>AN143*X145/1000</f>
        <v>0</v>
      </c>
      <c r="AS143" s="1258"/>
      <c r="AT143" s="1258"/>
      <c r="AU143" s="1259" t="s">
        <v>220</v>
      </c>
      <c r="AV143" s="1260"/>
      <c r="AW143" s="90"/>
      <c r="AX143" s="90"/>
    </row>
    <row r="144" spans="2:50" ht="13.5" customHeight="1">
      <c r="B144" s="1208"/>
      <c r="C144" s="1211"/>
      <c r="D144" s="1212"/>
      <c r="E144" s="1218"/>
      <c r="F144" s="1219"/>
      <c r="G144" s="1219"/>
      <c r="H144" s="1220"/>
      <c r="I144" s="638" t="s">
        <v>225</v>
      </c>
      <c r="J144" s="168"/>
      <c r="K144" s="168"/>
      <c r="L144" s="168"/>
      <c r="M144" s="168"/>
      <c r="N144" s="168"/>
      <c r="O144" s="168"/>
      <c r="P144" s="168" t="s">
        <v>228</v>
      </c>
      <c r="Q144" s="639"/>
      <c r="R144" s="179" t="s">
        <v>614</v>
      </c>
      <c r="S144" s="1261">
        <f>IF(P144="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144" s="1261"/>
      <c r="U144" s="168" t="s">
        <v>226</v>
      </c>
      <c r="V144" s="640" t="s">
        <v>646</v>
      </c>
      <c r="W144" s="655">
        <f>W133</f>
        <v>-37.96</v>
      </c>
      <c r="X144" s="642" t="s">
        <v>618</v>
      </c>
      <c r="Y144" s="623" t="s">
        <v>647</v>
      </c>
      <c r="Z144" s="1295">
        <f>IF('様式11-5'!Y$1="LPG",0,AD$24)</f>
        <v>0</v>
      </c>
      <c r="AA144" s="1295"/>
      <c r="AB144" s="168" t="s">
        <v>648</v>
      </c>
      <c r="AC144" s="168"/>
      <c r="AD144" s="168"/>
      <c r="AE144" s="168"/>
      <c r="AF144" s="168"/>
      <c r="AG144" s="168"/>
      <c r="AH144" s="1263">
        <f>(S144+W144)*Z144</f>
        <v>0</v>
      </c>
      <c r="AI144" s="1264"/>
      <c r="AJ144" s="1264"/>
      <c r="AK144" s="1265"/>
      <c r="AL144" s="1228"/>
      <c r="AM144" s="1229"/>
      <c r="AN144" s="1232"/>
      <c r="AO144" s="1233"/>
      <c r="AP144" s="1242"/>
      <c r="AQ144" s="1243"/>
      <c r="AR144" s="1246"/>
      <c r="AS144" s="1247"/>
      <c r="AT144" s="1247"/>
      <c r="AU144" s="1250"/>
      <c r="AV144" s="1251"/>
      <c r="AW144" s="90"/>
      <c r="AX144" s="90"/>
    </row>
    <row r="145" spans="2:50" ht="13.5" customHeight="1">
      <c r="B145" s="1208"/>
      <c r="C145" s="1211"/>
      <c r="D145" s="1212"/>
      <c r="E145" s="1270" t="s">
        <v>222</v>
      </c>
      <c r="F145" s="1271"/>
      <c r="G145" s="1271"/>
      <c r="H145" s="1272"/>
      <c r="I145" s="631"/>
      <c r="J145" s="170"/>
      <c r="K145" s="170"/>
      <c r="L145" s="170"/>
      <c r="M145" s="170"/>
      <c r="N145" s="170"/>
      <c r="O145" s="170"/>
      <c r="P145" s="170"/>
      <c r="Q145" s="632"/>
      <c r="R145" s="172"/>
      <c r="S145" s="172"/>
      <c r="T145" s="170"/>
      <c r="U145" s="170"/>
      <c r="V145" s="170"/>
      <c r="W145" s="633"/>
      <c r="X145" s="634"/>
      <c r="Y145" s="634"/>
      <c r="Z145" s="1266">
        <f>SUM(Z144:Z144)</f>
        <v>0</v>
      </c>
      <c r="AA145" s="1266"/>
      <c r="AB145" s="635" t="s">
        <v>221</v>
      </c>
      <c r="AC145" s="635"/>
      <c r="AD145" s="170"/>
      <c r="AE145" s="170"/>
      <c r="AF145" s="170"/>
      <c r="AG145" s="170"/>
      <c r="AH145" s="1267">
        <f>SUM(AH143:AK144)</f>
        <v>1210</v>
      </c>
      <c r="AI145" s="1268"/>
      <c r="AJ145" s="1268"/>
      <c r="AK145" s="1269"/>
      <c r="AL145" s="1238"/>
      <c r="AM145" s="1239"/>
      <c r="AN145" s="1240"/>
      <c r="AO145" s="1241"/>
      <c r="AP145" s="1244"/>
      <c r="AQ145" s="1245"/>
      <c r="AR145" s="1248"/>
      <c r="AS145" s="1249"/>
      <c r="AT145" s="1249"/>
      <c r="AU145" s="1252"/>
      <c r="AV145" s="1253"/>
      <c r="AW145" s="90"/>
      <c r="AX145" s="90"/>
    </row>
    <row r="146" spans="2:50" ht="13.5" customHeight="1">
      <c r="B146" s="1208"/>
      <c r="C146" s="1211"/>
      <c r="D146" s="1212"/>
      <c r="E146" s="1274" t="s">
        <v>649</v>
      </c>
      <c r="F146" s="1216"/>
      <c r="G146" s="1216"/>
      <c r="H146" s="1217"/>
      <c r="I146" s="614" t="s">
        <v>232</v>
      </c>
      <c r="J146" s="173"/>
      <c r="K146" s="173"/>
      <c r="L146" s="173"/>
      <c r="M146" s="173"/>
      <c r="N146" s="173"/>
      <c r="O146" s="173"/>
      <c r="P146" s="173"/>
      <c r="Q146" s="615"/>
      <c r="R146" s="1224">
        <f>$R$36</f>
        <v>0</v>
      </c>
      <c r="S146" s="1224"/>
      <c r="T146" s="173" t="s">
        <v>231</v>
      </c>
      <c r="U146" s="173"/>
      <c r="V146" s="174"/>
      <c r="W146" s="174"/>
      <c r="X146" s="174"/>
      <c r="Y146" s="174"/>
      <c r="Z146" s="174"/>
      <c r="AA146" s="174"/>
      <c r="AB146" s="173">
        <v>1</v>
      </c>
      <c r="AC146" s="387" t="s">
        <v>229</v>
      </c>
      <c r="AD146" s="173"/>
      <c r="AE146" s="173"/>
      <c r="AF146" s="173"/>
      <c r="AG146" s="173"/>
      <c r="AH146" s="1223">
        <f>R146*AB146</f>
        <v>0</v>
      </c>
      <c r="AI146" s="1224"/>
      <c r="AJ146" s="1224"/>
      <c r="AK146" s="1225"/>
      <c r="AL146" s="1228" t="s">
        <v>649</v>
      </c>
      <c r="AM146" s="1229"/>
      <c r="AN146" s="1232">
        <f>AN47</f>
        <v>6</v>
      </c>
      <c r="AO146" s="1233"/>
      <c r="AP146" s="1242" t="s">
        <v>645</v>
      </c>
      <c r="AQ146" s="1243"/>
      <c r="AR146" s="1246">
        <f>AN146*X148/1000</f>
        <v>0</v>
      </c>
      <c r="AS146" s="1247"/>
      <c r="AT146" s="1247"/>
      <c r="AU146" s="1250" t="s">
        <v>220</v>
      </c>
      <c r="AV146" s="1251"/>
      <c r="AW146" s="90"/>
      <c r="AX146" s="90"/>
    </row>
    <row r="147" spans="2:50" ht="13.5" customHeight="1">
      <c r="B147" s="1208"/>
      <c r="C147" s="1211"/>
      <c r="D147" s="1212"/>
      <c r="E147" s="1218"/>
      <c r="F147" s="1219"/>
      <c r="G147" s="1219"/>
      <c r="H147" s="1220"/>
      <c r="I147" s="638" t="s">
        <v>225</v>
      </c>
      <c r="J147" s="168"/>
      <c r="K147" s="168"/>
      <c r="L147" s="168"/>
      <c r="M147" s="168"/>
      <c r="N147" s="168"/>
      <c r="O147" s="168"/>
      <c r="P147" s="168"/>
      <c r="Q147" s="639"/>
      <c r="R147" s="1290">
        <f>$R$37</f>
        <v>296</v>
      </c>
      <c r="S147" s="1291"/>
      <c r="T147" s="168" t="s">
        <v>226</v>
      </c>
      <c r="U147" s="168"/>
      <c r="V147" s="168"/>
      <c r="W147" s="168"/>
      <c r="X147" s="1292">
        <f>IF('様式11-5'!Y$1="LPG",AB$25,0)</f>
        <v>0</v>
      </c>
      <c r="Y147" s="1293"/>
      <c r="Z147" s="168" t="s">
        <v>648</v>
      </c>
      <c r="AA147" s="168"/>
      <c r="AB147" s="168"/>
      <c r="AC147" s="169"/>
      <c r="AD147" s="168"/>
      <c r="AE147" s="168"/>
      <c r="AF147" s="168"/>
      <c r="AG147" s="168"/>
      <c r="AH147" s="1263">
        <f>R147*X147</f>
        <v>0</v>
      </c>
      <c r="AI147" s="1264"/>
      <c r="AJ147" s="1264"/>
      <c r="AK147" s="1265"/>
      <c r="AL147" s="1228"/>
      <c r="AM147" s="1229"/>
      <c r="AN147" s="1232"/>
      <c r="AO147" s="1233"/>
      <c r="AP147" s="1242"/>
      <c r="AQ147" s="1243"/>
      <c r="AR147" s="1246"/>
      <c r="AS147" s="1247"/>
      <c r="AT147" s="1247"/>
      <c r="AU147" s="1250"/>
      <c r="AV147" s="1251"/>
      <c r="AW147" s="90"/>
      <c r="AX147" s="90"/>
    </row>
    <row r="148" spans="2:50" ht="13.5" customHeight="1" thickBot="1">
      <c r="B148" s="1208"/>
      <c r="C148" s="1213"/>
      <c r="D148" s="1214"/>
      <c r="E148" s="1270" t="s">
        <v>222</v>
      </c>
      <c r="F148" s="1271"/>
      <c r="G148" s="1271"/>
      <c r="H148" s="1272"/>
      <c r="I148" s="631"/>
      <c r="J148" s="170"/>
      <c r="K148" s="170"/>
      <c r="L148" s="170"/>
      <c r="M148" s="170"/>
      <c r="N148" s="170"/>
      <c r="O148" s="170"/>
      <c r="P148" s="170"/>
      <c r="Q148" s="632"/>
      <c r="R148" s="172"/>
      <c r="S148" s="172"/>
      <c r="T148" s="170"/>
      <c r="U148" s="170"/>
      <c r="V148" s="170"/>
      <c r="W148" s="633"/>
      <c r="X148" s="1294">
        <f>SUM(X147:Y147)</f>
        <v>0</v>
      </c>
      <c r="Y148" s="1294"/>
      <c r="Z148" s="170" t="s">
        <v>221</v>
      </c>
      <c r="AA148" s="170"/>
      <c r="AB148" s="170"/>
      <c r="AC148" s="171"/>
      <c r="AD148" s="170"/>
      <c r="AE148" s="170"/>
      <c r="AF148" s="170"/>
      <c r="AG148" s="170"/>
      <c r="AH148" s="1267">
        <f>SUM(AH146:AK147)</f>
        <v>0</v>
      </c>
      <c r="AI148" s="1268"/>
      <c r="AJ148" s="1268"/>
      <c r="AK148" s="1269"/>
      <c r="AL148" s="1238"/>
      <c r="AM148" s="1239"/>
      <c r="AN148" s="1240"/>
      <c r="AO148" s="1241"/>
      <c r="AP148" s="1244"/>
      <c r="AQ148" s="1245"/>
      <c r="AR148" s="1248"/>
      <c r="AS148" s="1249"/>
      <c r="AT148" s="1249"/>
      <c r="AU148" s="1252"/>
      <c r="AV148" s="1253"/>
      <c r="AW148" s="90"/>
      <c r="AX148" s="90"/>
    </row>
    <row r="149" spans="2:50" ht="13.5" customHeight="1">
      <c r="B149" s="1234" t="s">
        <v>259</v>
      </c>
      <c r="C149" s="981"/>
      <c r="D149" s="981"/>
      <c r="E149" s="980" t="s">
        <v>173</v>
      </c>
      <c r="F149" s="981"/>
      <c r="G149" s="981"/>
      <c r="H149" s="982"/>
      <c r="I149" s="980" t="s">
        <v>258</v>
      </c>
      <c r="J149" s="981"/>
      <c r="K149" s="981"/>
      <c r="L149" s="981"/>
      <c r="M149" s="981"/>
      <c r="N149" s="981"/>
      <c r="O149" s="981"/>
      <c r="P149" s="981"/>
      <c r="Q149" s="982"/>
      <c r="R149" s="980" t="s">
        <v>257</v>
      </c>
      <c r="S149" s="981"/>
      <c r="T149" s="981"/>
      <c r="U149" s="981"/>
      <c r="V149" s="981"/>
      <c r="W149" s="981"/>
      <c r="X149" s="981"/>
      <c r="Y149" s="981"/>
      <c r="Z149" s="981"/>
      <c r="AA149" s="981"/>
      <c r="AB149" s="981"/>
      <c r="AC149" s="981"/>
      <c r="AD149" s="981"/>
      <c r="AE149" s="981"/>
      <c r="AF149" s="981"/>
      <c r="AG149" s="982"/>
      <c r="AH149" s="980" t="s">
        <v>256</v>
      </c>
      <c r="AI149" s="981"/>
      <c r="AJ149" s="981"/>
      <c r="AK149" s="1235"/>
      <c r="AL149" s="1236" t="s">
        <v>173</v>
      </c>
      <c r="AM149" s="1237"/>
      <c r="AN149" s="1010" t="s">
        <v>255</v>
      </c>
      <c r="AO149" s="1011"/>
      <c r="AP149" s="1011"/>
      <c r="AQ149" s="1206"/>
      <c r="AR149" s="1010" t="s">
        <v>254</v>
      </c>
      <c r="AS149" s="1011"/>
      <c r="AT149" s="1011"/>
      <c r="AU149" s="1011"/>
      <c r="AV149" s="1012"/>
      <c r="AW149" s="90"/>
      <c r="AX149" s="90"/>
    </row>
    <row r="150" spans="2:50" ht="13.5" customHeight="1">
      <c r="B150" s="1207" t="s">
        <v>369</v>
      </c>
      <c r="C150" s="1209" t="s">
        <v>253</v>
      </c>
      <c r="D150" s="1210"/>
      <c r="E150" s="1215" t="s">
        <v>252</v>
      </c>
      <c r="F150" s="1216"/>
      <c r="G150" s="1216"/>
      <c r="H150" s="1217"/>
      <c r="I150" s="614" t="s">
        <v>232</v>
      </c>
      <c r="J150" s="173"/>
      <c r="K150" s="173"/>
      <c r="L150" s="173"/>
      <c r="M150" s="173"/>
      <c r="N150" s="173"/>
      <c r="O150" s="173"/>
      <c r="P150" s="173"/>
      <c r="Q150" s="615"/>
      <c r="R150" s="1221">
        <f>IF($AJ$16+$AJ$18+$AJ$20+$AJ$22=0,0,1644.76)</f>
        <v>0</v>
      </c>
      <c r="S150" s="1221"/>
      <c r="T150" s="173" t="s">
        <v>250</v>
      </c>
      <c r="U150" s="173"/>
      <c r="V150" s="173"/>
      <c r="W150" s="1222">
        <f>$W$29</f>
        <v>0</v>
      </c>
      <c r="X150" s="1222"/>
      <c r="Y150" s="173" t="s">
        <v>608</v>
      </c>
      <c r="Z150" s="173"/>
      <c r="AA150" s="173">
        <v>1</v>
      </c>
      <c r="AB150" s="173" t="s">
        <v>248</v>
      </c>
      <c r="AC150" s="173"/>
      <c r="AD150" s="181">
        <v>0.85</v>
      </c>
      <c r="AE150" s="173" t="s">
        <v>247</v>
      </c>
      <c r="AF150" s="173"/>
      <c r="AG150" s="173"/>
      <c r="AH150" s="1223">
        <f>R150*W150*AA150*AD150</f>
        <v>0</v>
      </c>
      <c r="AI150" s="1224"/>
      <c r="AJ150" s="1224"/>
      <c r="AK150" s="1225"/>
      <c r="AL150" s="1226" t="s">
        <v>166</v>
      </c>
      <c r="AM150" s="1227"/>
      <c r="AN150" s="1230">
        <f>AN52</f>
        <v>0</v>
      </c>
      <c r="AO150" s="1231"/>
      <c r="AP150" s="1255" t="s">
        <v>655</v>
      </c>
      <c r="AQ150" s="1256"/>
      <c r="AR150" s="1257">
        <f>AN150*AB153/1000</f>
        <v>0</v>
      </c>
      <c r="AS150" s="1258"/>
      <c r="AT150" s="1258"/>
      <c r="AU150" s="1255" t="s">
        <v>220</v>
      </c>
      <c r="AV150" s="1276"/>
      <c r="AW150" s="90"/>
      <c r="AX150" s="90"/>
    </row>
    <row r="151" spans="2:50" ht="13.5" customHeight="1">
      <c r="B151" s="1208"/>
      <c r="C151" s="1211"/>
      <c r="D151" s="1212"/>
      <c r="E151" s="1218"/>
      <c r="F151" s="1219"/>
      <c r="G151" s="1219"/>
      <c r="H151" s="1220"/>
      <c r="I151" s="1278" t="s">
        <v>225</v>
      </c>
      <c r="J151" s="1229"/>
      <c r="K151" s="1279"/>
      <c r="L151" s="1280" t="s">
        <v>246</v>
      </c>
      <c r="M151" s="1229"/>
      <c r="N151" s="1229"/>
      <c r="O151" s="1279"/>
      <c r="P151" s="1281" t="s">
        <v>657</v>
      </c>
      <c r="Q151" s="1282"/>
      <c r="R151" s="179" t="s">
        <v>668</v>
      </c>
      <c r="S151" s="178">
        <f>IF(P151="夏季",17.25,16.16)</f>
        <v>16.16</v>
      </c>
      <c r="T151" s="616" t="s">
        <v>652</v>
      </c>
      <c r="U151" s="617">
        <f>$U$30</f>
        <v>-5.0199999999999996</v>
      </c>
      <c r="V151" s="616" t="s">
        <v>652</v>
      </c>
      <c r="W151" s="618">
        <f>$W$30</f>
        <v>3.36</v>
      </c>
      <c r="X151" s="619" t="s">
        <v>625</v>
      </c>
      <c r="Y151" s="169" t="s">
        <v>239</v>
      </c>
      <c r="Z151" s="619"/>
      <c r="AA151" s="177"/>
      <c r="AB151" s="1283">
        <f>AF$17+AF$19+AF$23</f>
        <v>0</v>
      </c>
      <c r="AC151" s="1283"/>
      <c r="AD151" s="169" t="s">
        <v>653</v>
      </c>
      <c r="AE151" s="169"/>
      <c r="AF151" s="169"/>
      <c r="AG151" s="620"/>
      <c r="AH151" s="1284">
        <f>(S151+U151+W151)*AB151</f>
        <v>0</v>
      </c>
      <c r="AI151" s="1285"/>
      <c r="AJ151" s="1285"/>
      <c r="AK151" s="1286"/>
      <c r="AL151" s="1228"/>
      <c r="AM151" s="1229"/>
      <c r="AN151" s="1232"/>
      <c r="AO151" s="1233"/>
      <c r="AP151" s="1242"/>
      <c r="AQ151" s="1243"/>
      <c r="AR151" s="1246"/>
      <c r="AS151" s="1247"/>
      <c r="AT151" s="1247"/>
      <c r="AU151" s="1242"/>
      <c r="AV151" s="1277"/>
      <c r="AW151" s="90"/>
      <c r="AX151" s="90"/>
    </row>
    <row r="152" spans="2:50" ht="13.5" customHeight="1">
      <c r="B152" s="1208"/>
      <c r="C152" s="1211"/>
      <c r="D152" s="1212"/>
      <c r="E152" s="1218"/>
      <c r="F152" s="1219"/>
      <c r="G152" s="1219"/>
      <c r="H152" s="1220"/>
      <c r="I152" s="621"/>
      <c r="J152" s="622"/>
      <c r="K152" s="622"/>
      <c r="L152" s="623"/>
      <c r="M152" s="623"/>
      <c r="N152" s="623"/>
      <c r="O152" s="623"/>
      <c r="P152" s="623"/>
      <c r="Q152" s="624"/>
      <c r="R152" s="176"/>
      <c r="S152" s="625" t="s">
        <v>238</v>
      </c>
      <c r="T152" s="643"/>
      <c r="U152" s="644" t="s">
        <v>237</v>
      </c>
      <c r="V152" s="643"/>
      <c r="W152" s="628" t="s">
        <v>236</v>
      </c>
      <c r="Y152" s="175"/>
      <c r="AA152" s="93"/>
      <c r="AB152" s="386"/>
      <c r="AC152" s="386"/>
      <c r="AD152" s="175"/>
      <c r="AE152" s="175"/>
      <c r="AF152" s="175"/>
      <c r="AG152" s="630"/>
      <c r="AH152" s="1287"/>
      <c r="AI152" s="1288"/>
      <c r="AJ152" s="1288"/>
      <c r="AK152" s="1289"/>
      <c r="AL152" s="1228"/>
      <c r="AM152" s="1229"/>
      <c r="AN152" s="1232"/>
      <c r="AO152" s="1233"/>
      <c r="AP152" s="1242"/>
      <c r="AQ152" s="1243"/>
      <c r="AR152" s="1246"/>
      <c r="AS152" s="1247"/>
      <c r="AT152" s="1247"/>
      <c r="AU152" s="1242"/>
      <c r="AV152" s="1277"/>
      <c r="AW152" s="90"/>
      <c r="AX152" s="90"/>
    </row>
    <row r="153" spans="2:50" ht="13.5" customHeight="1">
      <c r="B153" s="1208"/>
      <c r="C153" s="1213"/>
      <c r="D153" s="1214"/>
      <c r="E153" s="1270" t="s">
        <v>222</v>
      </c>
      <c r="F153" s="1271"/>
      <c r="G153" s="1271"/>
      <c r="H153" s="1272"/>
      <c r="I153" s="631"/>
      <c r="J153" s="170"/>
      <c r="K153" s="170"/>
      <c r="L153" s="170"/>
      <c r="M153" s="170"/>
      <c r="N153" s="170"/>
      <c r="O153" s="170"/>
      <c r="P153" s="170"/>
      <c r="Q153" s="632"/>
      <c r="R153" s="172"/>
      <c r="S153" s="172"/>
      <c r="T153" s="170"/>
      <c r="U153" s="170"/>
      <c r="V153" s="170"/>
      <c r="W153" s="633"/>
      <c r="X153" s="634"/>
      <c r="Y153" s="634"/>
      <c r="Z153" s="635"/>
      <c r="AA153" s="636"/>
      <c r="AB153" s="1273">
        <f>SUM(AB151:AC151)</f>
        <v>0</v>
      </c>
      <c r="AC153" s="1273"/>
      <c r="AD153" s="637" t="s">
        <v>235</v>
      </c>
      <c r="AE153" s="170"/>
      <c r="AF153" s="170"/>
      <c r="AG153" s="170"/>
      <c r="AH153" s="1267">
        <f>SUM(AH150:AK151)</f>
        <v>0</v>
      </c>
      <c r="AI153" s="1268"/>
      <c r="AJ153" s="1268"/>
      <c r="AK153" s="1269"/>
      <c r="AL153" s="1228"/>
      <c r="AM153" s="1229"/>
      <c r="AN153" s="1232"/>
      <c r="AO153" s="1233"/>
      <c r="AP153" s="1242"/>
      <c r="AQ153" s="1243"/>
      <c r="AR153" s="1246"/>
      <c r="AS153" s="1247"/>
      <c r="AT153" s="1247"/>
      <c r="AU153" s="1242"/>
      <c r="AV153" s="1277"/>
      <c r="AW153" s="90"/>
      <c r="AX153" s="90"/>
    </row>
    <row r="154" spans="2:50" ht="13.5" customHeight="1">
      <c r="B154" s="1208"/>
      <c r="C154" s="1209" t="s">
        <v>234</v>
      </c>
      <c r="D154" s="1210"/>
      <c r="E154" s="1274" t="s">
        <v>233</v>
      </c>
      <c r="F154" s="1216"/>
      <c r="G154" s="1216"/>
      <c r="H154" s="1217"/>
      <c r="I154" s="614" t="s">
        <v>232</v>
      </c>
      <c r="J154" s="173"/>
      <c r="K154" s="173"/>
      <c r="L154" s="173"/>
      <c r="M154" s="173"/>
      <c r="N154" s="173"/>
      <c r="O154" s="173"/>
      <c r="P154" s="173"/>
      <c r="Q154" s="615"/>
      <c r="R154" s="354" t="s">
        <v>614</v>
      </c>
      <c r="S154" s="1275">
        <f>IF('様式11-5'!Y$1="LPG",0,IF(AF$24&lt;50,料金単価!$C$7,(IF(AF$24&lt;100,料金単価!$C$8,IF($AF$24&lt;250,料金単価!$C$9,IF($AF$24&lt;500,料金単価!$C$10,IF($AF$24&lt;800,料金単価!$C$11,料金単価!$C$12)))))))</f>
        <v>1210</v>
      </c>
      <c r="T154" s="1275"/>
      <c r="U154" s="173" t="s">
        <v>231</v>
      </c>
      <c r="V154" s="388"/>
      <c r="W154" s="174"/>
      <c r="X154" s="174"/>
      <c r="Y154" s="174"/>
      <c r="Z154" s="174"/>
      <c r="AA154" s="174"/>
      <c r="AB154" s="173">
        <v>1</v>
      </c>
      <c r="AC154" s="387" t="s">
        <v>229</v>
      </c>
      <c r="AD154" s="173"/>
      <c r="AE154" s="173"/>
      <c r="AF154" s="173"/>
      <c r="AG154" s="173"/>
      <c r="AH154" s="1223">
        <f>S154*AB154</f>
        <v>1210</v>
      </c>
      <c r="AI154" s="1224"/>
      <c r="AJ154" s="1224"/>
      <c r="AK154" s="1225"/>
      <c r="AL154" s="1254" t="s">
        <v>233</v>
      </c>
      <c r="AM154" s="1227"/>
      <c r="AN154" s="1230">
        <f>AN56</f>
        <v>0</v>
      </c>
      <c r="AO154" s="1231"/>
      <c r="AP154" s="1255" t="s">
        <v>645</v>
      </c>
      <c r="AQ154" s="1256"/>
      <c r="AR154" s="1257">
        <f>AN154*X156/1000</f>
        <v>0</v>
      </c>
      <c r="AS154" s="1258"/>
      <c r="AT154" s="1258"/>
      <c r="AU154" s="1259" t="s">
        <v>220</v>
      </c>
      <c r="AV154" s="1260"/>
      <c r="AW154" s="90"/>
      <c r="AX154" s="90"/>
    </row>
    <row r="155" spans="2:50" ht="13.5" customHeight="1">
      <c r="B155" s="1208"/>
      <c r="C155" s="1211"/>
      <c r="D155" s="1212"/>
      <c r="E155" s="1218"/>
      <c r="F155" s="1219"/>
      <c r="G155" s="1219"/>
      <c r="H155" s="1220"/>
      <c r="I155" s="638" t="s">
        <v>225</v>
      </c>
      <c r="J155" s="168"/>
      <c r="K155" s="168"/>
      <c r="L155" s="168"/>
      <c r="M155" s="168"/>
      <c r="N155" s="168"/>
      <c r="O155" s="168"/>
      <c r="P155" s="168" t="s">
        <v>228</v>
      </c>
      <c r="Q155" s="639"/>
      <c r="R155" s="179" t="s">
        <v>614</v>
      </c>
      <c r="S155" s="1261">
        <f>IF(P155="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132.49</v>
      </c>
      <c r="T155" s="1261"/>
      <c r="U155" s="168" t="s">
        <v>226</v>
      </c>
      <c r="V155" s="640" t="s">
        <v>646</v>
      </c>
      <c r="W155" s="655">
        <f>W144</f>
        <v>-37.96</v>
      </c>
      <c r="X155" s="642" t="s">
        <v>618</v>
      </c>
      <c r="Y155" s="623" t="s">
        <v>628</v>
      </c>
      <c r="Z155" s="1295">
        <f>IF('様式11-5'!Y$1="LPG",0,AF$24)</f>
        <v>0</v>
      </c>
      <c r="AA155" s="1295"/>
      <c r="AB155" s="168" t="s">
        <v>648</v>
      </c>
      <c r="AC155" s="168"/>
      <c r="AD155" s="168"/>
      <c r="AE155" s="168"/>
      <c r="AF155" s="168"/>
      <c r="AG155" s="168"/>
      <c r="AH155" s="1263">
        <f>(S155+W155)*Z155</f>
        <v>0</v>
      </c>
      <c r="AI155" s="1264"/>
      <c r="AJ155" s="1264"/>
      <c r="AK155" s="1265"/>
      <c r="AL155" s="1228"/>
      <c r="AM155" s="1229"/>
      <c r="AN155" s="1232"/>
      <c r="AO155" s="1233"/>
      <c r="AP155" s="1242"/>
      <c r="AQ155" s="1243"/>
      <c r="AR155" s="1246"/>
      <c r="AS155" s="1247"/>
      <c r="AT155" s="1247"/>
      <c r="AU155" s="1250"/>
      <c r="AV155" s="1251"/>
      <c r="AW155" s="90"/>
      <c r="AX155" s="90"/>
    </row>
    <row r="156" spans="2:50" ht="13.5" customHeight="1">
      <c r="B156" s="1208"/>
      <c r="C156" s="1211"/>
      <c r="D156" s="1212"/>
      <c r="E156" s="1270" t="s">
        <v>222</v>
      </c>
      <c r="F156" s="1271"/>
      <c r="G156" s="1271"/>
      <c r="H156" s="1272"/>
      <c r="I156" s="631"/>
      <c r="J156" s="170"/>
      <c r="K156" s="170"/>
      <c r="L156" s="170"/>
      <c r="M156" s="170"/>
      <c r="N156" s="170"/>
      <c r="O156" s="170"/>
      <c r="P156" s="170"/>
      <c r="Q156" s="632"/>
      <c r="R156" s="172"/>
      <c r="S156" s="172"/>
      <c r="T156" s="170"/>
      <c r="U156" s="170"/>
      <c r="V156" s="170"/>
      <c r="W156" s="633"/>
      <c r="X156" s="634"/>
      <c r="Y156" s="634"/>
      <c r="Z156" s="1266">
        <f>SUM(Z155:Z155)</f>
        <v>0</v>
      </c>
      <c r="AA156" s="1266"/>
      <c r="AB156" s="635" t="s">
        <v>221</v>
      </c>
      <c r="AC156" s="635"/>
      <c r="AD156" s="170"/>
      <c r="AE156" s="170"/>
      <c r="AF156" s="170"/>
      <c r="AG156" s="170"/>
      <c r="AH156" s="1267">
        <f>SUM(AH154:AK155)</f>
        <v>1210</v>
      </c>
      <c r="AI156" s="1268"/>
      <c r="AJ156" s="1268"/>
      <c r="AK156" s="1269"/>
      <c r="AL156" s="1238"/>
      <c r="AM156" s="1239"/>
      <c r="AN156" s="1240"/>
      <c r="AO156" s="1241"/>
      <c r="AP156" s="1244"/>
      <c r="AQ156" s="1245"/>
      <c r="AR156" s="1248"/>
      <c r="AS156" s="1249"/>
      <c r="AT156" s="1249"/>
      <c r="AU156" s="1252"/>
      <c r="AV156" s="1253"/>
      <c r="AW156" s="90"/>
      <c r="AX156" s="90"/>
    </row>
    <row r="157" spans="2:50" ht="13.5" customHeight="1">
      <c r="B157" s="1208"/>
      <c r="C157" s="1211"/>
      <c r="D157" s="1212"/>
      <c r="E157" s="1274" t="s">
        <v>649</v>
      </c>
      <c r="F157" s="1216"/>
      <c r="G157" s="1216"/>
      <c r="H157" s="1217"/>
      <c r="I157" s="614" t="s">
        <v>232</v>
      </c>
      <c r="J157" s="173"/>
      <c r="K157" s="173"/>
      <c r="L157" s="173"/>
      <c r="M157" s="173"/>
      <c r="N157" s="173"/>
      <c r="O157" s="173"/>
      <c r="P157" s="173"/>
      <c r="Q157" s="615"/>
      <c r="R157" s="1224">
        <f>$R$36</f>
        <v>0</v>
      </c>
      <c r="S157" s="1224"/>
      <c r="T157" s="173" t="s">
        <v>231</v>
      </c>
      <c r="U157" s="173"/>
      <c r="V157" s="174"/>
      <c r="W157" s="174"/>
      <c r="X157" s="174"/>
      <c r="Y157" s="174"/>
      <c r="Z157" s="174"/>
      <c r="AA157" s="174"/>
      <c r="AB157" s="173">
        <v>1</v>
      </c>
      <c r="AC157" s="387" t="s">
        <v>229</v>
      </c>
      <c r="AD157" s="173"/>
      <c r="AE157" s="173"/>
      <c r="AF157" s="173"/>
      <c r="AG157" s="173"/>
      <c r="AH157" s="1223">
        <f>R157*AB157</f>
        <v>0</v>
      </c>
      <c r="AI157" s="1224"/>
      <c r="AJ157" s="1224"/>
      <c r="AK157" s="1225"/>
      <c r="AL157" s="1228" t="s">
        <v>621</v>
      </c>
      <c r="AM157" s="1229"/>
      <c r="AN157" s="1232">
        <f>AN59</f>
        <v>0</v>
      </c>
      <c r="AO157" s="1233"/>
      <c r="AP157" s="1242" t="s">
        <v>645</v>
      </c>
      <c r="AQ157" s="1243"/>
      <c r="AR157" s="1246">
        <f>AN157*X159/1000</f>
        <v>0</v>
      </c>
      <c r="AS157" s="1247"/>
      <c r="AT157" s="1247"/>
      <c r="AU157" s="1250" t="s">
        <v>220</v>
      </c>
      <c r="AV157" s="1251"/>
      <c r="AW157" s="90"/>
      <c r="AX157" s="90"/>
    </row>
    <row r="158" spans="2:50" ht="13.5" customHeight="1">
      <c r="B158" s="1208"/>
      <c r="C158" s="1211"/>
      <c r="D158" s="1212"/>
      <c r="E158" s="1218"/>
      <c r="F158" s="1219"/>
      <c r="G158" s="1219"/>
      <c r="H158" s="1220"/>
      <c r="I158" s="638" t="s">
        <v>225</v>
      </c>
      <c r="J158" s="168"/>
      <c r="K158" s="168"/>
      <c r="L158" s="168"/>
      <c r="M158" s="168"/>
      <c r="N158" s="168"/>
      <c r="O158" s="168"/>
      <c r="P158" s="168"/>
      <c r="Q158" s="639"/>
      <c r="R158" s="1290">
        <f>$R$37</f>
        <v>296</v>
      </c>
      <c r="S158" s="1291"/>
      <c r="T158" s="168" t="s">
        <v>226</v>
      </c>
      <c r="U158" s="168"/>
      <c r="V158" s="168"/>
      <c r="W158" s="168"/>
      <c r="X158" s="1292">
        <f>IF('様式11-5'!Y$1="LPG",AB$25,0)</f>
        <v>0</v>
      </c>
      <c r="Y158" s="1293"/>
      <c r="Z158" s="168" t="s">
        <v>648</v>
      </c>
      <c r="AA158" s="168"/>
      <c r="AB158" s="168"/>
      <c r="AC158" s="169"/>
      <c r="AD158" s="168"/>
      <c r="AE158" s="168"/>
      <c r="AF158" s="168"/>
      <c r="AG158" s="168"/>
      <c r="AH158" s="1263">
        <f>R158*X158</f>
        <v>0</v>
      </c>
      <c r="AI158" s="1264"/>
      <c r="AJ158" s="1264"/>
      <c r="AK158" s="1265"/>
      <c r="AL158" s="1228"/>
      <c r="AM158" s="1229"/>
      <c r="AN158" s="1232"/>
      <c r="AO158" s="1233"/>
      <c r="AP158" s="1242"/>
      <c r="AQ158" s="1243"/>
      <c r="AR158" s="1246"/>
      <c r="AS158" s="1247"/>
      <c r="AT158" s="1247"/>
      <c r="AU158" s="1250"/>
      <c r="AV158" s="1251"/>
      <c r="AW158" s="90"/>
      <c r="AX158" s="90"/>
    </row>
    <row r="159" spans="2:50" ht="13.5" customHeight="1" thickBot="1">
      <c r="B159" s="1208"/>
      <c r="C159" s="1213"/>
      <c r="D159" s="1214"/>
      <c r="E159" s="1270" t="s">
        <v>222</v>
      </c>
      <c r="F159" s="1271"/>
      <c r="G159" s="1271"/>
      <c r="H159" s="1272"/>
      <c r="I159" s="631"/>
      <c r="J159" s="170"/>
      <c r="K159" s="170"/>
      <c r="L159" s="170"/>
      <c r="M159" s="170"/>
      <c r="N159" s="170"/>
      <c r="O159" s="170"/>
      <c r="P159" s="170"/>
      <c r="Q159" s="632"/>
      <c r="R159" s="172"/>
      <c r="S159" s="172"/>
      <c r="T159" s="170"/>
      <c r="U159" s="170"/>
      <c r="V159" s="170"/>
      <c r="W159" s="633"/>
      <c r="X159" s="1294">
        <f>SUM(X158:Y158)</f>
        <v>0</v>
      </c>
      <c r="Y159" s="1294"/>
      <c r="Z159" s="170" t="s">
        <v>221</v>
      </c>
      <c r="AA159" s="170"/>
      <c r="AB159" s="170"/>
      <c r="AC159" s="171"/>
      <c r="AD159" s="170"/>
      <c r="AE159" s="170"/>
      <c r="AF159" s="170"/>
      <c r="AG159" s="170"/>
      <c r="AH159" s="1267">
        <f>SUM(AH157:AK158)</f>
        <v>0</v>
      </c>
      <c r="AI159" s="1268"/>
      <c r="AJ159" s="1268"/>
      <c r="AK159" s="1269"/>
      <c r="AL159" s="1238"/>
      <c r="AM159" s="1239"/>
      <c r="AN159" s="1240"/>
      <c r="AO159" s="1241"/>
      <c r="AP159" s="1244"/>
      <c r="AQ159" s="1245"/>
      <c r="AR159" s="1248"/>
      <c r="AS159" s="1249"/>
      <c r="AT159" s="1249"/>
      <c r="AU159" s="1252"/>
      <c r="AV159" s="1253"/>
      <c r="AW159" s="90"/>
      <c r="AX159" s="90"/>
    </row>
    <row r="160" spans="2:50" ht="13.5" customHeight="1">
      <c r="B160" s="645"/>
      <c r="C160" s="645"/>
      <c r="D160" s="645"/>
      <c r="E160" s="356"/>
      <c r="F160" s="356"/>
      <c r="G160" s="356"/>
      <c r="H160" s="356"/>
      <c r="I160" s="359"/>
      <c r="J160" s="359"/>
      <c r="K160" s="359"/>
      <c r="L160" s="359"/>
      <c r="M160" s="359"/>
      <c r="N160" s="359"/>
      <c r="O160" s="359"/>
      <c r="P160" s="359"/>
      <c r="Q160" s="359"/>
      <c r="R160" s="357"/>
      <c r="S160" s="357"/>
      <c r="T160" s="359"/>
      <c r="U160" s="359"/>
      <c r="V160" s="358"/>
      <c r="W160" s="358"/>
      <c r="X160" s="358"/>
      <c r="Y160" s="358"/>
      <c r="Z160" s="358"/>
      <c r="AA160" s="358"/>
      <c r="AB160" s="359"/>
      <c r="AC160" s="360"/>
      <c r="AD160" s="359"/>
      <c r="AE160" s="359"/>
      <c r="AF160" s="359"/>
      <c r="AG160" s="359"/>
      <c r="AH160" s="357"/>
      <c r="AI160" s="357"/>
      <c r="AJ160" s="357"/>
      <c r="AK160" s="357"/>
      <c r="AL160" s="356"/>
      <c r="AM160" s="645"/>
      <c r="AN160" s="361"/>
      <c r="AO160" s="361"/>
      <c r="AP160" s="361"/>
      <c r="AQ160" s="361"/>
      <c r="AR160" s="646"/>
      <c r="AS160" s="646"/>
      <c r="AT160" s="646"/>
      <c r="AU160" s="646"/>
      <c r="AV160" s="646"/>
      <c r="AW160" s="90"/>
      <c r="AX160" s="90"/>
    </row>
    <row r="161" spans="2:50" ht="13.5" customHeight="1" thickBot="1">
      <c r="B161" s="647" t="s">
        <v>670</v>
      </c>
      <c r="C161" s="648"/>
      <c r="D161" s="648"/>
      <c r="E161" s="362"/>
      <c r="F161" s="362"/>
      <c r="G161" s="362"/>
      <c r="H161" s="362"/>
      <c r="I161" s="365"/>
      <c r="J161" s="365"/>
      <c r="K161" s="365"/>
      <c r="L161" s="365"/>
      <c r="M161" s="365"/>
      <c r="N161" s="365"/>
      <c r="O161" s="365"/>
      <c r="P161" s="365"/>
      <c r="Q161" s="365"/>
      <c r="R161" s="363"/>
      <c r="S161" s="363"/>
      <c r="T161" s="365"/>
      <c r="U161" s="365"/>
      <c r="V161" s="364"/>
      <c r="W161" s="364"/>
      <c r="X161" s="364"/>
      <c r="Y161" s="364"/>
      <c r="Z161" s="364"/>
      <c r="AA161" s="364"/>
      <c r="AB161" s="365"/>
      <c r="AC161" s="366"/>
      <c r="AD161" s="365"/>
      <c r="AE161" s="365"/>
      <c r="AF161" s="365"/>
      <c r="AG161" s="365"/>
      <c r="AH161" s="363"/>
      <c r="AI161" s="363"/>
      <c r="AJ161" s="363"/>
      <c r="AK161" s="363"/>
      <c r="AL161" s="362"/>
      <c r="AM161" s="648"/>
      <c r="AN161" s="367"/>
      <c r="AO161" s="367"/>
      <c r="AP161" s="367"/>
      <c r="AQ161" s="367"/>
      <c r="AR161" s="649"/>
      <c r="AS161" s="649"/>
      <c r="AT161" s="649"/>
      <c r="AU161" s="649"/>
      <c r="AV161" s="649"/>
      <c r="AW161" s="90"/>
      <c r="AX161" s="90"/>
    </row>
    <row r="162" spans="2:50">
      <c r="B162" s="1234" t="s">
        <v>259</v>
      </c>
      <c r="C162" s="981"/>
      <c r="D162" s="981"/>
      <c r="E162" s="980" t="s">
        <v>173</v>
      </c>
      <c r="F162" s="981"/>
      <c r="G162" s="981"/>
      <c r="H162" s="982"/>
      <c r="I162" s="980" t="s">
        <v>258</v>
      </c>
      <c r="J162" s="981"/>
      <c r="K162" s="981"/>
      <c r="L162" s="981"/>
      <c r="M162" s="981"/>
      <c r="N162" s="981"/>
      <c r="O162" s="981"/>
      <c r="P162" s="981"/>
      <c r="Q162" s="982"/>
      <c r="R162" s="980" t="s">
        <v>257</v>
      </c>
      <c r="S162" s="981"/>
      <c r="T162" s="981"/>
      <c r="U162" s="981"/>
      <c r="V162" s="981"/>
      <c r="W162" s="981"/>
      <c r="X162" s="981"/>
      <c r="Y162" s="981"/>
      <c r="Z162" s="981"/>
      <c r="AA162" s="981"/>
      <c r="AB162" s="981"/>
      <c r="AC162" s="981"/>
      <c r="AD162" s="981"/>
      <c r="AE162" s="981"/>
      <c r="AF162" s="981"/>
      <c r="AG162" s="982"/>
      <c r="AH162" s="980" t="s">
        <v>256</v>
      </c>
      <c r="AI162" s="981"/>
      <c r="AJ162" s="981"/>
      <c r="AK162" s="1235"/>
      <c r="AL162" s="1236" t="s">
        <v>173</v>
      </c>
      <c r="AM162" s="1237"/>
      <c r="AN162" s="1010" t="s">
        <v>255</v>
      </c>
      <c r="AO162" s="1011"/>
      <c r="AP162" s="1011"/>
      <c r="AQ162" s="1206"/>
      <c r="AR162" s="1010" t="s">
        <v>254</v>
      </c>
      <c r="AS162" s="1011"/>
      <c r="AT162" s="1011"/>
      <c r="AU162" s="1011"/>
      <c r="AV162" s="1012"/>
      <c r="AW162" s="90"/>
      <c r="AX162" s="90"/>
    </row>
    <row r="163" spans="2:50">
      <c r="B163" s="1226" t="s">
        <v>253</v>
      </c>
      <c r="C163" s="1227"/>
      <c r="D163" s="1320"/>
      <c r="E163" s="1215" t="s">
        <v>252</v>
      </c>
      <c r="F163" s="1216"/>
      <c r="G163" s="1216"/>
      <c r="H163" s="1217"/>
      <c r="I163" s="614" t="s">
        <v>232</v>
      </c>
      <c r="J163" s="173"/>
      <c r="K163" s="173"/>
      <c r="L163" s="173"/>
      <c r="M163" s="173"/>
      <c r="N163" s="173"/>
      <c r="O163" s="173"/>
      <c r="P163" s="173"/>
      <c r="Q163" s="615"/>
      <c r="R163" s="1221"/>
      <c r="S163" s="1221"/>
      <c r="T163" s="173"/>
      <c r="U163" s="173"/>
      <c r="V163" s="173"/>
      <c r="W163" s="1222"/>
      <c r="X163" s="1222"/>
      <c r="Y163" s="173"/>
      <c r="Z163" s="173"/>
      <c r="AA163" s="173"/>
      <c r="AB163" s="173"/>
      <c r="AC163" s="173"/>
      <c r="AD163" s="181"/>
      <c r="AE163" s="173"/>
      <c r="AF163" s="173"/>
      <c r="AG163" s="173"/>
      <c r="AH163" s="1223">
        <f>AH29+AH40+AH51+AH62+AH73+AH84+AH95+AH106+AH117+AH128+AH139+AH150</f>
        <v>0</v>
      </c>
      <c r="AI163" s="1224"/>
      <c r="AJ163" s="1224"/>
      <c r="AK163" s="1225"/>
      <c r="AL163" s="1226" t="s">
        <v>166</v>
      </c>
      <c r="AM163" s="1227"/>
      <c r="AN163" s="1230">
        <f>AN29</f>
        <v>0.43099999999999999</v>
      </c>
      <c r="AO163" s="1231"/>
      <c r="AP163" s="1255" t="s">
        <v>634</v>
      </c>
      <c r="AQ163" s="1256"/>
      <c r="AR163" s="1257">
        <f>AN163*AB169/1000</f>
        <v>0</v>
      </c>
      <c r="AS163" s="1258"/>
      <c r="AT163" s="1258"/>
      <c r="AU163" s="1255" t="s">
        <v>220</v>
      </c>
      <c r="AV163" s="1276"/>
      <c r="AW163" s="650"/>
      <c r="AX163" s="90"/>
    </row>
    <row r="164" spans="2:50">
      <c r="B164" s="1228"/>
      <c r="C164" s="1229"/>
      <c r="D164" s="1321"/>
      <c r="E164" s="1218"/>
      <c r="F164" s="1219"/>
      <c r="G164" s="1219"/>
      <c r="H164" s="1220"/>
      <c r="I164" s="1307" t="s">
        <v>225</v>
      </c>
      <c r="J164" s="1293"/>
      <c r="K164" s="1308"/>
      <c r="L164" s="1281" t="s">
        <v>246</v>
      </c>
      <c r="M164" s="1293"/>
      <c r="N164" s="1293"/>
      <c r="O164" s="1308"/>
      <c r="P164" s="1281" t="s">
        <v>245</v>
      </c>
      <c r="Q164" s="1282"/>
      <c r="R164" s="179"/>
      <c r="S164" s="178"/>
      <c r="T164" s="616"/>
      <c r="U164" s="618"/>
      <c r="V164" s="616"/>
      <c r="W164" s="618"/>
      <c r="X164" s="619"/>
      <c r="Y164" s="169"/>
      <c r="Z164" s="619"/>
      <c r="AA164" s="177"/>
      <c r="AB164" s="1309">
        <f>AB41+AB63+AB52</f>
        <v>0</v>
      </c>
      <c r="AC164" s="1309"/>
      <c r="AD164" s="169" t="s">
        <v>613</v>
      </c>
      <c r="AE164" s="169"/>
      <c r="AF164" s="169"/>
      <c r="AG164" s="620"/>
      <c r="AH164" s="1284">
        <f>AH41+AH63+AH52</f>
        <v>0</v>
      </c>
      <c r="AI164" s="1285"/>
      <c r="AJ164" s="1285"/>
      <c r="AK164" s="1286"/>
      <c r="AL164" s="1228"/>
      <c r="AM164" s="1229"/>
      <c r="AN164" s="1232"/>
      <c r="AO164" s="1233"/>
      <c r="AP164" s="1242"/>
      <c r="AQ164" s="1243"/>
      <c r="AR164" s="1246"/>
      <c r="AS164" s="1247"/>
      <c r="AT164" s="1247"/>
      <c r="AU164" s="1242"/>
      <c r="AV164" s="1277"/>
      <c r="AW164" s="650"/>
      <c r="AX164" s="650"/>
    </row>
    <row r="165" spans="2:50">
      <c r="B165" s="1228"/>
      <c r="C165" s="1229"/>
      <c r="D165" s="1321"/>
      <c r="E165" s="1218"/>
      <c r="F165" s="1219"/>
      <c r="G165" s="1219"/>
      <c r="H165" s="1220"/>
      <c r="I165" s="1278"/>
      <c r="J165" s="1229"/>
      <c r="K165" s="1279"/>
      <c r="L165" s="1280"/>
      <c r="M165" s="1229"/>
      <c r="N165" s="1229"/>
      <c r="O165" s="1279"/>
      <c r="P165" s="1281" t="s">
        <v>228</v>
      </c>
      <c r="Q165" s="1282"/>
      <c r="R165" s="179"/>
      <c r="S165" s="178"/>
      <c r="T165" s="616"/>
      <c r="U165" s="618"/>
      <c r="V165" s="616"/>
      <c r="W165" s="618"/>
      <c r="X165" s="619"/>
      <c r="Y165" s="169"/>
      <c r="Z165" s="619"/>
      <c r="AA165" s="177"/>
      <c r="AB165" s="1309">
        <f>AB30+AB74+AB151</f>
        <v>0</v>
      </c>
      <c r="AC165" s="1309"/>
      <c r="AD165" s="169" t="s">
        <v>613</v>
      </c>
      <c r="AE165" s="169"/>
      <c r="AF165" s="169"/>
      <c r="AG165" s="620"/>
      <c r="AH165" s="1284">
        <f>AH30+AH74+AH151</f>
        <v>0</v>
      </c>
      <c r="AI165" s="1285"/>
      <c r="AJ165" s="1285"/>
      <c r="AK165" s="1286"/>
      <c r="AL165" s="1228"/>
      <c r="AM165" s="1229"/>
      <c r="AN165" s="1232"/>
      <c r="AO165" s="1233"/>
      <c r="AP165" s="1242"/>
      <c r="AQ165" s="1243"/>
      <c r="AR165" s="1246"/>
      <c r="AS165" s="1247"/>
      <c r="AT165" s="1247"/>
      <c r="AU165" s="1242"/>
      <c r="AV165" s="1277"/>
      <c r="AW165" s="650"/>
      <c r="AX165" s="90"/>
    </row>
    <row r="166" spans="2:50">
      <c r="B166" s="1228"/>
      <c r="C166" s="1229"/>
      <c r="D166" s="1321"/>
      <c r="E166" s="1218"/>
      <c r="F166" s="1219"/>
      <c r="G166" s="1219"/>
      <c r="H166" s="1220"/>
      <c r="I166" s="1278"/>
      <c r="J166" s="1229"/>
      <c r="K166" s="1279"/>
      <c r="L166" s="1281" t="s">
        <v>244</v>
      </c>
      <c r="M166" s="1293"/>
      <c r="N166" s="1293"/>
      <c r="O166" s="1308"/>
      <c r="P166" s="1281" t="s">
        <v>228</v>
      </c>
      <c r="Q166" s="1282"/>
      <c r="R166" s="176"/>
      <c r="S166" s="180"/>
      <c r="T166" s="651"/>
      <c r="U166" s="618"/>
      <c r="V166" s="651"/>
      <c r="W166" s="652"/>
      <c r="X166" s="629"/>
      <c r="Y166" s="175"/>
      <c r="Z166" s="629"/>
      <c r="AA166" s="371"/>
      <c r="AB166" s="1323">
        <f>AB96+AB107+AB118+AB129+AB85+AB140</f>
        <v>0</v>
      </c>
      <c r="AC166" s="1323"/>
      <c r="AD166" s="175" t="s">
        <v>653</v>
      </c>
      <c r="AE166" s="175"/>
      <c r="AF166" s="175"/>
      <c r="AG166" s="630"/>
      <c r="AH166" s="1284">
        <f>AH96+AH107+AH118+AH129+AH85+AH140</f>
        <v>0</v>
      </c>
      <c r="AI166" s="1285"/>
      <c r="AJ166" s="1285"/>
      <c r="AK166" s="1286"/>
      <c r="AL166" s="1228"/>
      <c r="AM166" s="1229"/>
      <c r="AN166" s="1232"/>
      <c r="AO166" s="1233"/>
      <c r="AP166" s="1242"/>
      <c r="AQ166" s="1243"/>
      <c r="AR166" s="1246"/>
      <c r="AS166" s="1247"/>
      <c r="AT166" s="1247"/>
      <c r="AU166" s="1242"/>
      <c r="AV166" s="1277"/>
      <c r="AW166" s="650"/>
      <c r="AX166" s="90"/>
    </row>
    <row r="167" spans="2:50">
      <c r="B167" s="1228"/>
      <c r="C167" s="1229"/>
      <c r="D167" s="1321"/>
      <c r="E167" s="1218"/>
      <c r="F167" s="1219"/>
      <c r="G167" s="1219"/>
      <c r="H167" s="1220"/>
      <c r="I167" s="1278"/>
      <c r="J167" s="1229"/>
      <c r="K167" s="1279"/>
      <c r="L167" s="1281" t="s">
        <v>241</v>
      </c>
      <c r="M167" s="1293"/>
      <c r="N167" s="1293"/>
      <c r="O167" s="1308"/>
      <c r="P167" s="1281" t="s">
        <v>228</v>
      </c>
      <c r="Q167" s="1282"/>
      <c r="R167" s="179"/>
      <c r="S167" s="178"/>
      <c r="T167" s="616"/>
      <c r="U167" s="618"/>
      <c r="V167" s="616"/>
      <c r="W167" s="618"/>
      <c r="X167" s="619"/>
      <c r="Y167" s="169"/>
      <c r="Z167" s="619"/>
      <c r="AA167" s="177"/>
      <c r="AB167" s="1309" t="s">
        <v>606</v>
      </c>
      <c r="AC167" s="1309"/>
      <c r="AD167" s="169" t="s">
        <v>613</v>
      </c>
      <c r="AE167" s="169"/>
      <c r="AF167" s="169"/>
      <c r="AG167" s="620"/>
      <c r="AH167" s="1284" t="s">
        <v>606</v>
      </c>
      <c r="AI167" s="1285"/>
      <c r="AJ167" s="1285"/>
      <c r="AK167" s="1286"/>
      <c r="AL167" s="1228"/>
      <c r="AM167" s="1229"/>
      <c r="AN167" s="1232"/>
      <c r="AO167" s="1233"/>
      <c r="AP167" s="1242"/>
      <c r="AQ167" s="1243"/>
      <c r="AR167" s="1246"/>
      <c r="AS167" s="1247"/>
      <c r="AT167" s="1247"/>
      <c r="AU167" s="1242"/>
      <c r="AV167" s="1277"/>
      <c r="AW167" s="650"/>
      <c r="AX167" s="90"/>
    </row>
    <row r="168" spans="2:50">
      <c r="B168" s="1228"/>
      <c r="C168" s="1229"/>
      <c r="D168" s="1321"/>
      <c r="E168" s="1218"/>
      <c r="F168" s="1219"/>
      <c r="G168" s="1219"/>
      <c r="H168" s="1220"/>
      <c r="I168" s="621"/>
      <c r="J168" s="622"/>
      <c r="K168" s="622"/>
      <c r="L168" s="623"/>
      <c r="M168" s="623"/>
      <c r="N168" s="623"/>
      <c r="O168" s="623"/>
      <c r="P168" s="623"/>
      <c r="Q168" s="624"/>
      <c r="R168" s="176"/>
      <c r="S168" s="625"/>
      <c r="T168" s="626"/>
      <c r="U168" s="627"/>
      <c r="V168" s="626"/>
      <c r="W168" s="628"/>
      <c r="X168" s="629"/>
      <c r="Y168" s="175"/>
      <c r="Z168" s="629"/>
      <c r="AA168" s="371"/>
      <c r="AB168" s="653"/>
      <c r="AC168" s="653"/>
      <c r="AD168" s="175"/>
      <c r="AE168" s="175"/>
      <c r="AF168" s="175"/>
      <c r="AG168" s="630"/>
      <c r="AH168" s="1287"/>
      <c r="AI168" s="1288"/>
      <c r="AJ168" s="1288"/>
      <c r="AK168" s="1289"/>
      <c r="AL168" s="1228"/>
      <c r="AM168" s="1229"/>
      <c r="AN168" s="1232"/>
      <c r="AO168" s="1233"/>
      <c r="AP168" s="1242"/>
      <c r="AQ168" s="1243"/>
      <c r="AR168" s="1246"/>
      <c r="AS168" s="1247"/>
      <c r="AT168" s="1247"/>
      <c r="AU168" s="1242"/>
      <c r="AV168" s="1277"/>
      <c r="AW168" s="650"/>
      <c r="AX168" s="90"/>
    </row>
    <row r="169" spans="2:50">
      <c r="B169" s="1228"/>
      <c r="C169" s="1229"/>
      <c r="D169" s="1321"/>
      <c r="E169" s="1270" t="s">
        <v>222</v>
      </c>
      <c r="F169" s="1271"/>
      <c r="G169" s="1271"/>
      <c r="H169" s="1272"/>
      <c r="I169" s="631"/>
      <c r="J169" s="170"/>
      <c r="K169" s="170"/>
      <c r="L169" s="170"/>
      <c r="M169" s="170"/>
      <c r="N169" s="170"/>
      <c r="O169" s="170"/>
      <c r="P169" s="170"/>
      <c r="Q169" s="632"/>
      <c r="R169" s="172"/>
      <c r="S169" s="172"/>
      <c r="T169" s="170"/>
      <c r="U169" s="170"/>
      <c r="V169" s="170"/>
      <c r="W169" s="633"/>
      <c r="X169" s="634"/>
      <c r="Y169" s="634"/>
      <c r="Z169" s="635"/>
      <c r="AA169" s="636"/>
      <c r="AB169" s="1298">
        <f>SUM(AB164:AC168)</f>
        <v>0</v>
      </c>
      <c r="AC169" s="1298"/>
      <c r="AD169" s="637" t="s">
        <v>235</v>
      </c>
      <c r="AE169" s="170"/>
      <c r="AF169" s="170"/>
      <c r="AG169" s="170"/>
      <c r="AH169" s="1267">
        <f>SUM(AH163:AK167)</f>
        <v>0</v>
      </c>
      <c r="AI169" s="1268"/>
      <c r="AJ169" s="1268"/>
      <c r="AK169" s="1269"/>
      <c r="AL169" s="1228"/>
      <c r="AM169" s="1229"/>
      <c r="AN169" s="1232"/>
      <c r="AO169" s="1233"/>
      <c r="AP169" s="1242"/>
      <c r="AQ169" s="1243"/>
      <c r="AR169" s="1246"/>
      <c r="AS169" s="1247"/>
      <c r="AT169" s="1247"/>
      <c r="AU169" s="1242"/>
      <c r="AV169" s="1277"/>
      <c r="AW169" s="650"/>
      <c r="AX169" s="90"/>
    </row>
    <row r="170" spans="2:50">
      <c r="B170" s="1226" t="s">
        <v>234</v>
      </c>
      <c r="C170" s="1227"/>
      <c r="D170" s="1320"/>
      <c r="E170" s="1274" t="s">
        <v>233</v>
      </c>
      <c r="F170" s="1216"/>
      <c r="G170" s="1216"/>
      <c r="H170" s="1217"/>
      <c r="I170" s="614" t="s">
        <v>232</v>
      </c>
      <c r="J170" s="173"/>
      <c r="K170" s="173"/>
      <c r="L170" s="173"/>
      <c r="M170" s="173"/>
      <c r="N170" s="173"/>
      <c r="O170" s="173"/>
      <c r="P170" s="173"/>
      <c r="Q170" s="615"/>
      <c r="R170" s="354"/>
      <c r="S170" s="1275"/>
      <c r="T170" s="1275"/>
      <c r="U170" s="173"/>
      <c r="V170" s="388"/>
      <c r="W170" s="174"/>
      <c r="X170" s="174"/>
      <c r="Y170" s="174"/>
      <c r="Z170" s="174"/>
      <c r="AA170" s="174"/>
      <c r="AB170" s="654"/>
      <c r="AC170" s="654"/>
      <c r="AD170" s="173"/>
      <c r="AE170" s="173"/>
      <c r="AF170" s="173"/>
      <c r="AG170" s="173"/>
      <c r="AH170" s="1223">
        <f>AH33+AH44+AH55+AH66+AH77+AH88+AH99+AH110+AH121+AH132+AH143+AH154</f>
        <v>14520</v>
      </c>
      <c r="AI170" s="1224"/>
      <c r="AJ170" s="1224"/>
      <c r="AK170" s="1225"/>
      <c r="AL170" s="1254" t="s">
        <v>233</v>
      </c>
      <c r="AM170" s="1227"/>
      <c r="AN170" s="1230">
        <f>AN33</f>
        <v>2.29</v>
      </c>
      <c r="AO170" s="1231"/>
      <c r="AP170" s="1255" t="s">
        <v>632</v>
      </c>
      <c r="AQ170" s="1256"/>
      <c r="AR170" s="1257">
        <f>AN170*AB173/1000</f>
        <v>0</v>
      </c>
      <c r="AS170" s="1258"/>
      <c r="AT170" s="1258"/>
      <c r="AU170" s="1259" t="s">
        <v>220</v>
      </c>
      <c r="AV170" s="1260"/>
      <c r="AW170" s="650"/>
      <c r="AX170" s="90"/>
    </row>
    <row r="171" spans="2:50">
      <c r="B171" s="1228"/>
      <c r="C171" s="1229"/>
      <c r="D171" s="1321"/>
      <c r="E171" s="1218"/>
      <c r="F171" s="1219"/>
      <c r="G171" s="1219"/>
      <c r="H171" s="1220"/>
      <c r="I171" s="638" t="s">
        <v>225</v>
      </c>
      <c r="J171" s="168"/>
      <c r="K171" s="168"/>
      <c r="L171" s="168"/>
      <c r="M171" s="168"/>
      <c r="N171" s="168"/>
      <c r="O171" s="168"/>
      <c r="P171" s="168" t="s">
        <v>228</v>
      </c>
      <c r="Q171" s="639"/>
      <c r="R171" s="179"/>
      <c r="S171" s="1261"/>
      <c r="T171" s="1261"/>
      <c r="U171" s="168"/>
      <c r="V171" s="640"/>
      <c r="W171" s="655"/>
      <c r="X171" s="642"/>
      <c r="Y171" s="623"/>
      <c r="Z171" s="656"/>
      <c r="AA171" s="657"/>
      <c r="AB171" s="1309">
        <f>Z34+Z45+Z67+Z56+Z78+Z89+Z144+Z155</f>
        <v>0</v>
      </c>
      <c r="AC171" s="1309"/>
      <c r="AD171" s="168" t="s">
        <v>648</v>
      </c>
      <c r="AE171" s="168"/>
      <c r="AF171" s="168"/>
      <c r="AG171" s="168"/>
      <c r="AH171" s="1263">
        <f>AH34+AH45+AH67+AH56+AH78+AH89+AH144+AH155</f>
        <v>0</v>
      </c>
      <c r="AI171" s="1264"/>
      <c r="AJ171" s="1264"/>
      <c r="AK171" s="1265"/>
      <c r="AL171" s="1228"/>
      <c r="AM171" s="1229"/>
      <c r="AN171" s="1232"/>
      <c r="AO171" s="1233"/>
      <c r="AP171" s="1242"/>
      <c r="AQ171" s="1243"/>
      <c r="AR171" s="1246"/>
      <c r="AS171" s="1247"/>
      <c r="AT171" s="1247"/>
      <c r="AU171" s="1250"/>
      <c r="AV171" s="1251"/>
      <c r="AW171" s="650"/>
      <c r="AX171" s="90"/>
    </row>
    <row r="172" spans="2:50">
      <c r="B172" s="1228"/>
      <c r="C172" s="1229"/>
      <c r="D172" s="1321"/>
      <c r="E172" s="1218"/>
      <c r="F172" s="1219"/>
      <c r="G172" s="1219"/>
      <c r="H172" s="1220"/>
      <c r="I172" s="638"/>
      <c r="J172" s="168"/>
      <c r="K172" s="168"/>
      <c r="L172" s="168"/>
      <c r="M172" s="168"/>
      <c r="N172" s="168"/>
      <c r="O172" s="168"/>
      <c r="P172" s="168" t="s">
        <v>227</v>
      </c>
      <c r="Q172" s="639"/>
      <c r="R172" s="355"/>
      <c r="S172" s="1261"/>
      <c r="T172" s="1261"/>
      <c r="U172" s="168"/>
      <c r="V172" s="640"/>
      <c r="W172" s="655"/>
      <c r="X172" s="642"/>
      <c r="Y172" s="623"/>
      <c r="Z172" s="657"/>
      <c r="AA172" s="657"/>
      <c r="AB172" s="1309">
        <f>Z100+Z111+Z122+Z133</f>
        <v>0</v>
      </c>
      <c r="AC172" s="1309"/>
      <c r="AD172" s="168" t="s">
        <v>623</v>
      </c>
      <c r="AE172" s="168"/>
      <c r="AF172" s="168"/>
      <c r="AG172" s="168"/>
      <c r="AH172" s="1284">
        <f>AH100+AH111+AH122+AH133</f>
        <v>0</v>
      </c>
      <c r="AI172" s="1285"/>
      <c r="AJ172" s="1285"/>
      <c r="AK172" s="1286"/>
      <c r="AL172" s="1228"/>
      <c r="AM172" s="1229"/>
      <c r="AN172" s="1232"/>
      <c r="AO172" s="1233"/>
      <c r="AP172" s="1242"/>
      <c r="AQ172" s="1243"/>
      <c r="AR172" s="1246"/>
      <c r="AS172" s="1247"/>
      <c r="AT172" s="1247"/>
      <c r="AU172" s="1250"/>
      <c r="AV172" s="1251"/>
      <c r="AW172" s="650"/>
      <c r="AX172" s="90"/>
    </row>
    <row r="173" spans="2:50">
      <c r="B173" s="1228"/>
      <c r="C173" s="1229"/>
      <c r="D173" s="1321"/>
      <c r="E173" s="1270" t="s">
        <v>222</v>
      </c>
      <c r="F173" s="1271"/>
      <c r="G173" s="1271"/>
      <c r="H173" s="1272"/>
      <c r="I173" s="631"/>
      <c r="J173" s="170"/>
      <c r="K173" s="170"/>
      <c r="L173" s="170"/>
      <c r="M173" s="170"/>
      <c r="N173" s="170"/>
      <c r="O173" s="170"/>
      <c r="P173" s="170"/>
      <c r="Q173" s="632"/>
      <c r="R173" s="172"/>
      <c r="S173" s="172"/>
      <c r="T173" s="170"/>
      <c r="U173" s="170"/>
      <c r="V173" s="170"/>
      <c r="W173" s="633"/>
      <c r="X173" s="634"/>
      <c r="Y173" s="634"/>
      <c r="Z173" s="658"/>
      <c r="AA173" s="658"/>
      <c r="AB173" s="1324">
        <f>SUM(AB171:AB172)</f>
        <v>0</v>
      </c>
      <c r="AC173" s="1324"/>
      <c r="AD173" s="635" t="s">
        <v>221</v>
      </c>
      <c r="AE173" s="170"/>
      <c r="AF173" s="170"/>
      <c r="AG173" s="170"/>
      <c r="AH173" s="1267">
        <f>SUM(AH170:AK172)</f>
        <v>14520</v>
      </c>
      <c r="AI173" s="1268"/>
      <c r="AJ173" s="1268"/>
      <c r="AK173" s="1269"/>
      <c r="AL173" s="1238"/>
      <c r="AM173" s="1239"/>
      <c r="AN173" s="1240"/>
      <c r="AO173" s="1241"/>
      <c r="AP173" s="1244"/>
      <c r="AQ173" s="1245"/>
      <c r="AR173" s="1248"/>
      <c r="AS173" s="1249"/>
      <c r="AT173" s="1249"/>
      <c r="AU173" s="1252"/>
      <c r="AV173" s="1253"/>
      <c r="AW173" s="650"/>
      <c r="AX173" s="90"/>
    </row>
    <row r="174" spans="2:50">
      <c r="B174" s="1228"/>
      <c r="C174" s="1229"/>
      <c r="D174" s="1321"/>
      <c r="E174" s="1274" t="s">
        <v>649</v>
      </c>
      <c r="F174" s="1216"/>
      <c r="G174" s="1216"/>
      <c r="H174" s="1217"/>
      <c r="I174" s="614" t="s">
        <v>232</v>
      </c>
      <c r="J174" s="173"/>
      <c r="K174" s="173"/>
      <c r="L174" s="173"/>
      <c r="M174" s="173"/>
      <c r="N174" s="173"/>
      <c r="O174" s="173"/>
      <c r="P174" s="173"/>
      <c r="Q174" s="615"/>
      <c r="R174" s="1224"/>
      <c r="S174" s="1224"/>
      <c r="T174" s="173"/>
      <c r="U174" s="173"/>
      <c r="V174" s="174"/>
      <c r="W174" s="174"/>
      <c r="X174" s="174"/>
      <c r="Y174" s="174"/>
      <c r="Z174" s="174"/>
      <c r="AA174" s="174"/>
      <c r="AB174" s="654"/>
      <c r="AC174" s="654"/>
      <c r="AD174" s="173"/>
      <c r="AE174" s="173"/>
      <c r="AF174" s="173"/>
      <c r="AG174" s="173"/>
      <c r="AH174" s="1223">
        <f>AH36+AH47+AH58+AH69+AH80+AH91+AH102+AH113+AH124+AH135+AH146+AH157</f>
        <v>0</v>
      </c>
      <c r="AI174" s="1224"/>
      <c r="AJ174" s="1224"/>
      <c r="AK174" s="1225"/>
      <c r="AL174" s="1228" t="s">
        <v>641</v>
      </c>
      <c r="AM174" s="1229"/>
      <c r="AN174" s="1232">
        <f>AN36</f>
        <v>6</v>
      </c>
      <c r="AO174" s="1233"/>
      <c r="AP174" s="1242" t="s">
        <v>615</v>
      </c>
      <c r="AQ174" s="1243"/>
      <c r="AR174" s="1246">
        <f>AN174*AB176/1000</f>
        <v>0</v>
      </c>
      <c r="AS174" s="1247"/>
      <c r="AT174" s="1247"/>
      <c r="AU174" s="1250" t="s">
        <v>220</v>
      </c>
      <c r="AV174" s="1251"/>
      <c r="AW174" s="650"/>
      <c r="AX174" s="90"/>
    </row>
    <row r="175" spans="2:50">
      <c r="B175" s="1228"/>
      <c r="C175" s="1229"/>
      <c r="D175" s="1321"/>
      <c r="E175" s="1218"/>
      <c r="F175" s="1219"/>
      <c r="G175" s="1219"/>
      <c r="H175" s="1220"/>
      <c r="I175" s="638" t="s">
        <v>225</v>
      </c>
      <c r="J175" s="168"/>
      <c r="K175" s="168"/>
      <c r="L175" s="168"/>
      <c r="M175" s="168"/>
      <c r="N175" s="168"/>
      <c r="O175" s="168"/>
      <c r="P175" s="168"/>
      <c r="Q175" s="639"/>
      <c r="R175" s="1290"/>
      <c r="S175" s="1291"/>
      <c r="T175" s="168"/>
      <c r="U175" s="168"/>
      <c r="V175" s="168"/>
      <c r="W175" s="168"/>
      <c r="X175" s="1292"/>
      <c r="Y175" s="1293"/>
      <c r="Z175" s="168"/>
      <c r="AA175" s="168"/>
      <c r="AB175" s="1309">
        <f>X37+X48+X70+X103+X114+X125+X136+X59+X81+X92+X147+X158</f>
        <v>0</v>
      </c>
      <c r="AC175" s="1309"/>
      <c r="AD175" s="168" t="s">
        <v>623</v>
      </c>
      <c r="AE175" s="168"/>
      <c r="AF175" s="168"/>
      <c r="AG175" s="168"/>
      <c r="AH175" s="1263">
        <f>AH37+AH48+AH70+AH103+AH114+AH125+AH136+AH59+AH81+AH92+AH147+AH158</f>
        <v>0</v>
      </c>
      <c r="AI175" s="1264"/>
      <c r="AJ175" s="1264"/>
      <c r="AK175" s="1265"/>
      <c r="AL175" s="1228"/>
      <c r="AM175" s="1229"/>
      <c r="AN175" s="1232"/>
      <c r="AO175" s="1233"/>
      <c r="AP175" s="1242"/>
      <c r="AQ175" s="1243"/>
      <c r="AR175" s="1246"/>
      <c r="AS175" s="1247"/>
      <c r="AT175" s="1247"/>
      <c r="AU175" s="1250"/>
      <c r="AV175" s="1251"/>
      <c r="AW175" s="650"/>
      <c r="AX175" s="90"/>
    </row>
    <row r="176" spans="2:50" ht="14.25" thickBot="1">
      <c r="B176" s="1318"/>
      <c r="C176" s="1319"/>
      <c r="D176" s="1322"/>
      <c r="E176" s="1301" t="s">
        <v>222</v>
      </c>
      <c r="F176" s="1302"/>
      <c r="G176" s="1302"/>
      <c r="H176" s="1303"/>
      <c r="I176" s="659"/>
      <c r="J176" s="166"/>
      <c r="K176" s="166"/>
      <c r="L176" s="166"/>
      <c r="M176" s="166"/>
      <c r="N176" s="166"/>
      <c r="O176" s="166"/>
      <c r="P176" s="166"/>
      <c r="Q176" s="660"/>
      <c r="R176" s="167"/>
      <c r="S176" s="167"/>
      <c r="T176" s="166"/>
      <c r="U176" s="166"/>
      <c r="V176" s="166"/>
      <c r="W176" s="661"/>
      <c r="X176" s="1299"/>
      <c r="Y176" s="1299"/>
      <c r="Z176" s="166"/>
      <c r="AA176" s="166"/>
      <c r="AB176" s="1300">
        <f>SUM(AB175:AC175)</f>
        <v>0</v>
      </c>
      <c r="AC176" s="1300"/>
      <c r="AD176" s="166" t="s">
        <v>221</v>
      </c>
      <c r="AE176" s="166"/>
      <c r="AF176" s="166"/>
      <c r="AG176" s="166"/>
      <c r="AH176" s="1304">
        <f>SUM(AH174:AK175)</f>
        <v>0</v>
      </c>
      <c r="AI176" s="1305"/>
      <c r="AJ176" s="1305"/>
      <c r="AK176" s="1306"/>
      <c r="AL176" s="1318"/>
      <c r="AM176" s="1319"/>
      <c r="AN176" s="1353"/>
      <c r="AO176" s="1354"/>
      <c r="AP176" s="1314"/>
      <c r="AQ176" s="1315"/>
      <c r="AR176" s="1310"/>
      <c r="AS176" s="1311"/>
      <c r="AT176" s="1311"/>
      <c r="AU176" s="1312"/>
      <c r="AV176" s="1313"/>
      <c r="AW176" s="650"/>
      <c r="AX176" s="90"/>
    </row>
    <row r="177" spans="2:48" ht="14.25" thickBot="1">
      <c r="B177" s="662"/>
      <c r="C177" s="662"/>
      <c r="D177" s="662"/>
      <c r="E177" s="662"/>
      <c r="F177" s="662"/>
      <c r="G177" s="662"/>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3"/>
      <c r="AE177" s="976" t="s">
        <v>672</v>
      </c>
      <c r="AF177" s="977"/>
      <c r="AG177" s="978"/>
      <c r="AH177" s="1325">
        <f>+AH169+AH173+AH176</f>
        <v>14520</v>
      </c>
      <c r="AI177" s="1326"/>
      <c r="AJ177" s="1326"/>
      <c r="AK177" s="1327"/>
      <c r="AP177" s="976" t="s">
        <v>167</v>
      </c>
      <c r="AQ177" s="977"/>
      <c r="AR177" s="1328">
        <f>SUM(AR163:AT176)</f>
        <v>0</v>
      </c>
      <c r="AS177" s="1329"/>
      <c r="AT177" s="1329"/>
      <c r="AU177" s="1330" t="s">
        <v>220</v>
      </c>
      <c r="AV177" s="1331"/>
    </row>
    <row r="178" spans="2:48" ht="14.25" thickBot="1">
      <c r="B178" s="85"/>
      <c r="C178" s="664"/>
      <c r="D178" s="86"/>
      <c r="E178" s="86"/>
      <c r="F178" s="86"/>
      <c r="G178" s="86"/>
      <c r="H178" s="86"/>
      <c r="I178" s="86"/>
      <c r="J178" s="86"/>
      <c r="K178" s="86"/>
      <c r="L178" s="86"/>
      <c r="M178" s="86"/>
      <c r="N178" s="86"/>
      <c r="O178" s="86"/>
      <c r="P178" s="86"/>
      <c r="Q178" s="86"/>
      <c r="R178" s="90"/>
      <c r="S178" s="90"/>
      <c r="T178" s="90"/>
      <c r="U178" s="90"/>
      <c r="V178" s="90"/>
      <c r="W178" s="90"/>
      <c r="X178" s="90"/>
      <c r="Y178" s="90"/>
      <c r="Z178" s="90"/>
      <c r="AA178" s="90"/>
      <c r="AB178" s="90"/>
      <c r="AC178" s="90"/>
      <c r="AD178" s="90"/>
      <c r="AE178" s="90"/>
      <c r="AF178" s="90"/>
      <c r="AG178" s="90"/>
      <c r="AH178" s="90"/>
      <c r="AI178" s="90"/>
      <c r="AJ178" s="90"/>
      <c r="AK178" s="90"/>
    </row>
    <row r="179" spans="2:48">
      <c r="B179" s="85"/>
      <c r="C179" s="664"/>
      <c r="D179" s="95"/>
      <c r="E179" s="95"/>
      <c r="F179" s="95"/>
      <c r="G179" s="95"/>
      <c r="H179" s="95"/>
      <c r="I179" s="95"/>
      <c r="J179" s="95"/>
      <c r="K179" s="95"/>
      <c r="L179" s="95"/>
      <c r="M179" s="95"/>
      <c r="N179" s="95"/>
      <c r="O179" s="95"/>
      <c r="P179" s="95"/>
      <c r="Q179" s="95"/>
      <c r="AL179" s="1347" t="s">
        <v>173</v>
      </c>
      <c r="AM179" s="1348"/>
      <c r="AN179" s="1349" t="s">
        <v>479</v>
      </c>
      <c r="AO179" s="1348"/>
      <c r="AP179" s="1348"/>
      <c r="AQ179" s="1350"/>
      <c r="AR179" s="1351" t="s">
        <v>480</v>
      </c>
      <c r="AS179" s="1351"/>
      <c r="AT179" s="1351"/>
      <c r="AU179" s="1351"/>
      <c r="AV179" s="1352"/>
    </row>
    <row r="180" spans="2:48">
      <c r="B180" s="85" t="s">
        <v>673</v>
      </c>
      <c r="C180" s="664"/>
      <c r="D180" s="95"/>
      <c r="E180" s="95"/>
      <c r="F180" s="95"/>
      <c r="G180" s="95"/>
      <c r="H180" s="95"/>
      <c r="I180" s="95"/>
      <c r="J180" s="95"/>
      <c r="K180" s="95"/>
      <c r="L180" s="95"/>
      <c r="M180" s="95"/>
      <c r="N180" s="95"/>
      <c r="O180" s="95"/>
      <c r="P180" s="95"/>
      <c r="Q180" s="95"/>
      <c r="AL180" s="1338" t="s">
        <v>166</v>
      </c>
      <c r="AM180" s="1339"/>
      <c r="AN180" s="1340">
        <f>AB169/9.97</f>
        <v>0</v>
      </c>
      <c r="AO180" s="1341"/>
      <c r="AP180" s="1342" t="s">
        <v>689</v>
      </c>
      <c r="AQ180" s="1343"/>
      <c r="AR180" s="1344">
        <f>AN180*0.0258</f>
        <v>0</v>
      </c>
      <c r="AS180" s="1344"/>
      <c r="AT180" s="1344"/>
      <c r="AU180" s="1345" t="s">
        <v>695</v>
      </c>
      <c r="AV180" s="1346"/>
    </row>
    <row r="181" spans="2:48">
      <c r="B181" s="85" t="s">
        <v>676</v>
      </c>
      <c r="C181" s="664"/>
      <c r="D181" s="95"/>
      <c r="E181" s="95"/>
      <c r="F181" s="95"/>
      <c r="G181" s="666"/>
      <c r="H181" s="666"/>
      <c r="I181" s="666"/>
      <c r="J181" s="666"/>
      <c r="K181" s="666"/>
      <c r="L181" s="666"/>
      <c r="M181" s="666"/>
      <c r="N181" s="666"/>
      <c r="O181" s="666"/>
      <c r="P181" s="666"/>
      <c r="Q181" s="666"/>
      <c r="AL181" s="1338" t="s">
        <v>477</v>
      </c>
      <c r="AM181" s="1339"/>
      <c r="AN181" s="1340">
        <f>AB173/45</f>
        <v>0</v>
      </c>
      <c r="AO181" s="1341"/>
      <c r="AP181" s="1342" t="s">
        <v>687</v>
      </c>
      <c r="AQ181" s="1343"/>
      <c r="AR181" s="1344">
        <f>AN181*0.0258</f>
        <v>0</v>
      </c>
      <c r="AS181" s="1344"/>
      <c r="AT181" s="1344"/>
      <c r="AU181" s="1345" t="s">
        <v>688</v>
      </c>
      <c r="AV181" s="1346"/>
    </row>
    <row r="182" spans="2:48" ht="14.25" thickBot="1">
      <c r="B182" s="607"/>
      <c r="G182" s="95"/>
      <c r="H182" s="95"/>
      <c r="I182" s="95"/>
      <c r="J182" s="95"/>
      <c r="K182" s="95"/>
      <c r="L182" s="95"/>
      <c r="M182" s="95"/>
      <c r="N182" s="95"/>
      <c r="O182" s="95"/>
      <c r="P182" s="95"/>
      <c r="Q182" s="95"/>
      <c r="AL182" s="1355" t="s">
        <v>677</v>
      </c>
      <c r="AM182" s="1356"/>
      <c r="AN182" s="1357">
        <f>AB176/92.9</f>
        <v>0</v>
      </c>
      <c r="AO182" s="1358"/>
      <c r="AP182" s="1359" t="s">
        <v>687</v>
      </c>
      <c r="AQ182" s="1360"/>
      <c r="AR182" s="1361">
        <f>AN182*0.0258</f>
        <v>0</v>
      </c>
      <c r="AS182" s="1361"/>
      <c r="AT182" s="1361"/>
      <c r="AU182" s="1316" t="s">
        <v>688</v>
      </c>
      <c r="AV182" s="1317"/>
    </row>
    <row r="183" spans="2:48" ht="14.25" thickBot="1">
      <c r="AP183" s="1332" t="s">
        <v>167</v>
      </c>
      <c r="AQ183" s="1333"/>
      <c r="AR183" s="1334">
        <f>SUM(AR180:AT182)</f>
        <v>0</v>
      </c>
      <c r="AS183" s="1335"/>
      <c r="AT183" s="1335"/>
      <c r="AU183" s="1336" t="s">
        <v>688</v>
      </c>
      <c r="AV183" s="1337"/>
    </row>
  </sheetData>
  <protectedRanges>
    <protectedRange sqref="B182" name="範囲4"/>
    <protectedRange sqref="M1:S2" name="範囲2"/>
    <protectedRange sqref="R174:S174 R47:S47 R58:S58 R69:S69 R80:S80 R91:S91 R102:S102 R113:S113 R124:S124 R135:S135 R157:S157 R160:S161 R146:S146" name="範囲1"/>
    <protectedRange sqref="R36:S36" name="範囲1_2"/>
  </protectedRanges>
  <mergeCells count="1100">
    <mergeCell ref="AP183:AQ183"/>
    <mergeCell ref="AR183:AT183"/>
    <mergeCell ref="AU183:AV183"/>
    <mergeCell ref="AL180:AM180"/>
    <mergeCell ref="AN180:AO180"/>
    <mergeCell ref="AP180:AQ180"/>
    <mergeCell ref="AR180:AT180"/>
    <mergeCell ref="AU180:AV180"/>
    <mergeCell ref="AL181:AM181"/>
    <mergeCell ref="AN181:AO181"/>
    <mergeCell ref="AP181:AQ181"/>
    <mergeCell ref="AR181:AT181"/>
    <mergeCell ref="AU181:AV181"/>
    <mergeCell ref="AL179:AM179"/>
    <mergeCell ref="AN179:AQ179"/>
    <mergeCell ref="AR179:AV179"/>
    <mergeCell ref="AN174:AO176"/>
    <mergeCell ref="AL182:AM182"/>
    <mergeCell ref="AN182:AO182"/>
    <mergeCell ref="AP182:AQ182"/>
    <mergeCell ref="AR182:AT182"/>
    <mergeCell ref="AH175:AK175"/>
    <mergeCell ref="AL170:AM173"/>
    <mergeCell ref="AN170:AO173"/>
    <mergeCell ref="AP170:AQ173"/>
    <mergeCell ref="B163:D169"/>
    <mergeCell ref="E163:H168"/>
    <mergeCell ref="R163:S163"/>
    <mergeCell ref="W163:X163"/>
    <mergeCell ref="AU170:AV173"/>
    <mergeCell ref="S171:T171"/>
    <mergeCell ref="AB171:AC171"/>
    <mergeCell ref="AH171:AK171"/>
    <mergeCell ref="S172:T172"/>
    <mergeCell ref="AB172:AC172"/>
    <mergeCell ref="AE177:AG177"/>
    <mergeCell ref="AH177:AK177"/>
    <mergeCell ref="AP177:AQ177"/>
    <mergeCell ref="AR177:AT177"/>
    <mergeCell ref="AU177:AV177"/>
    <mergeCell ref="AL162:AM162"/>
    <mergeCell ref="AH168:AK168"/>
    <mergeCell ref="E169:H169"/>
    <mergeCell ref="AP174:AQ176"/>
    <mergeCell ref="AL157:AM159"/>
    <mergeCell ref="AN157:AO159"/>
    <mergeCell ref="AP157:AQ159"/>
    <mergeCell ref="AR157:AT159"/>
    <mergeCell ref="AU182:AV182"/>
    <mergeCell ref="AL174:AM176"/>
    <mergeCell ref="B170:D176"/>
    <mergeCell ref="E170:H172"/>
    <mergeCell ref="S170:T170"/>
    <mergeCell ref="AH170:AK170"/>
    <mergeCell ref="AH172:AK172"/>
    <mergeCell ref="E173:H173"/>
    <mergeCell ref="L166:O166"/>
    <mergeCell ref="P166:Q166"/>
    <mergeCell ref="AB166:AC166"/>
    <mergeCell ref="AH166:AK166"/>
    <mergeCell ref="L167:O167"/>
    <mergeCell ref="P167:Q167"/>
    <mergeCell ref="AB167:AC167"/>
    <mergeCell ref="AH167:AK167"/>
    <mergeCell ref="AB173:AC173"/>
    <mergeCell ref="AH173:AK173"/>
    <mergeCell ref="E174:H175"/>
    <mergeCell ref="R174:S174"/>
    <mergeCell ref="AH174:AK174"/>
    <mergeCell ref="R175:S175"/>
    <mergeCell ref="X175:Y175"/>
    <mergeCell ref="AB175:AC175"/>
    <mergeCell ref="AU157:AV159"/>
    <mergeCell ref="AL154:AM156"/>
    <mergeCell ref="AN154:AO156"/>
    <mergeCell ref="AP154:AQ156"/>
    <mergeCell ref="AR154:AT156"/>
    <mergeCell ref="AU154:AV156"/>
    <mergeCell ref="S155:T155"/>
    <mergeCell ref="Z155:AA155"/>
    <mergeCell ref="AH155:AK155"/>
    <mergeCell ref="X176:Y176"/>
    <mergeCell ref="AB176:AC176"/>
    <mergeCell ref="E176:H176"/>
    <mergeCell ref="AH176:AK176"/>
    <mergeCell ref="AR163:AT169"/>
    <mergeCell ref="AU163:AV169"/>
    <mergeCell ref="I164:K167"/>
    <mergeCell ref="L164:O165"/>
    <mergeCell ref="P164:Q164"/>
    <mergeCell ref="AB164:AC164"/>
    <mergeCell ref="AH164:AK164"/>
    <mergeCell ref="P165:Q165"/>
    <mergeCell ref="AB165:AC165"/>
    <mergeCell ref="AH165:AK165"/>
    <mergeCell ref="AN162:AQ162"/>
    <mergeCell ref="AR162:AV162"/>
    <mergeCell ref="AR174:AT176"/>
    <mergeCell ref="AU174:AV176"/>
    <mergeCell ref="AR170:AT173"/>
    <mergeCell ref="AH163:AK163"/>
    <mergeCell ref="AL163:AM169"/>
    <mergeCell ref="AN163:AO169"/>
    <mergeCell ref="AP163:AQ169"/>
    <mergeCell ref="B150:B159"/>
    <mergeCell ref="C150:D153"/>
    <mergeCell ref="E150:H152"/>
    <mergeCell ref="R150:S150"/>
    <mergeCell ref="W150:X150"/>
    <mergeCell ref="AH150:AK150"/>
    <mergeCell ref="AL150:AM153"/>
    <mergeCell ref="AN150:AO153"/>
    <mergeCell ref="B149:D149"/>
    <mergeCell ref="E149:H149"/>
    <mergeCell ref="I149:Q149"/>
    <mergeCell ref="R149:AG149"/>
    <mergeCell ref="AH149:AK149"/>
    <mergeCell ref="AL149:AM149"/>
    <mergeCell ref="AB169:AC169"/>
    <mergeCell ref="AH169:AK169"/>
    <mergeCell ref="R157:S157"/>
    <mergeCell ref="I151:K151"/>
    <mergeCell ref="L151:O151"/>
    <mergeCell ref="P151:Q151"/>
    <mergeCell ref="AB151:AC151"/>
    <mergeCell ref="AH151:AK151"/>
    <mergeCell ref="AH152:AK152"/>
    <mergeCell ref="R158:S158"/>
    <mergeCell ref="X158:Y158"/>
    <mergeCell ref="AH158:AK158"/>
    <mergeCell ref="E159:H159"/>
    <mergeCell ref="B162:D162"/>
    <mergeCell ref="E162:H162"/>
    <mergeCell ref="I162:Q162"/>
    <mergeCell ref="R162:AG162"/>
    <mergeCell ref="AH162:AK162"/>
    <mergeCell ref="C154:D159"/>
    <mergeCell ref="E154:H155"/>
    <mergeCell ref="S154:T154"/>
    <mergeCell ref="AH154:AK154"/>
    <mergeCell ref="E156:H156"/>
    <mergeCell ref="E157:H158"/>
    <mergeCell ref="E142:H142"/>
    <mergeCell ref="AB142:AC142"/>
    <mergeCell ref="AH142:AK142"/>
    <mergeCell ref="E143:H144"/>
    <mergeCell ref="S143:T143"/>
    <mergeCell ref="AH143:AK143"/>
    <mergeCell ref="E145:H145"/>
    <mergeCell ref="E146:H147"/>
    <mergeCell ref="R146:S146"/>
    <mergeCell ref="Z156:AA156"/>
    <mergeCell ref="AH156:AK156"/>
    <mergeCell ref="X159:Y159"/>
    <mergeCell ref="AH159:AK159"/>
    <mergeCell ref="AH157:AK157"/>
    <mergeCell ref="AP146:AQ148"/>
    <mergeCell ref="AR146:AT148"/>
    <mergeCell ref="AU146:AV148"/>
    <mergeCell ref="AL143:AM145"/>
    <mergeCell ref="R147:S147"/>
    <mergeCell ref="X147:Y147"/>
    <mergeCell ref="AH147:AK147"/>
    <mergeCell ref="E148:H148"/>
    <mergeCell ref="X148:Y148"/>
    <mergeCell ref="AH148:AK148"/>
    <mergeCell ref="C143:D148"/>
    <mergeCell ref="AN143:AO145"/>
    <mergeCell ref="AP143:AQ145"/>
    <mergeCell ref="AR143:AT145"/>
    <mergeCell ref="E153:H153"/>
    <mergeCell ref="AB153:AC153"/>
    <mergeCell ref="AH153:AK153"/>
    <mergeCell ref="AN149:AQ149"/>
    <mergeCell ref="AR149:AV149"/>
    <mergeCell ref="AP150:AQ153"/>
    <mergeCell ref="AR150:AT153"/>
    <mergeCell ref="AU150:AV153"/>
    <mergeCell ref="B139:B148"/>
    <mergeCell ref="C139:D142"/>
    <mergeCell ref="E139:H141"/>
    <mergeCell ref="R139:S139"/>
    <mergeCell ref="W139:X139"/>
    <mergeCell ref="AH139:AK139"/>
    <mergeCell ref="AL139:AM142"/>
    <mergeCell ref="AN139:AO142"/>
    <mergeCell ref="B138:D138"/>
    <mergeCell ref="E138:H138"/>
    <mergeCell ref="I138:Q138"/>
    <mergeCell ref="R138:AG138"/>
    <mergeCell ref="AH138:AK138"/>
    <mergeCell ref="AL138:AM138"/>
    <mergeCell ref="AH146:AK146"/>
    <mergeCell ref="AL146:AM148"/>
    <mergeCell ref="AN146:AO148"/>
    <mergeCell ref="AU143:AV145"/>
    <mergeCell ref="S144:T144"/>
    <mergeCell ref="Z144:AA144"/>
    <mergeCell ref="AH144:AK144"/>
    <mergeCell ref="Z145:AA145"/>
    <mergeCell ref="AH145:AK145"/>
    <mergeCell ref="R135:S135"/>
    <mergeCell ref="AP128:AQ131"/>
    <mergeCell ref="AR128:AT131"/>
    <mergeCell ref="AU128:AV131"/>
    <mergeCell ref="I129:K129"/>
    <mergeCell ref="L129:O129"/>
    <mergeCell ref="P129:Q129"/>
    <mergeCell ref="AB129:AC129"/>
    <mergeCell ref="AH129:AK129"/>
    <mergeCell ref="AH130:AK130"/>
    <mergeCell ref="R136:S136"/>
    <mergeCell ref="X136:Y136"/>
    <mergeCell ref="AH136:AK136"/>
    <mergeCell ref="AP139:AQ142"/>
    <mergeCell ref="AR139:AT142"/>
    <mergeCell ref="AU139:AV142"/>
    <mergeCell ref="I140:K140"/>
    <mergeCell ref="L140:O140"/>
    <mergeCell ref="P140:Q140"/>
    <mergeCell ref="AB140:AC140"/>
    <mergeCell ref="AH140:AK140"/>
    <mergeCell ref="AH141:AK141"/>
    <mergeCell ref="AN138:AQ138"/>
    <mergeCell ref="AR138:AV138"/>
    <mergeCell ref="E137:H137"/>
    <mergeCell ref="X137:Y137"/>
    <mergeCell ref="AH137:AK137"/>
    <mergeCell ref="AH135:AK135"/>
    <mergeCell ref="AL135:AM137"/>
    <mergeCell ref="AN135:AO137"/>
    <mergeCell ref="AP135:AQ137"/>
    <mergeCell ref="AR135:AT137"/>
    <mergeCell ref="AU135:AV137"/>
    <mergeCell ref="AL132:AM134"/>
    <mergeCell ref="AN132:AO134"/>
    <mergeCell ref="AP132:AQ134"/>
    <mergeCell ref="AR132:AT134"/>
    <mergeCell ref="AU132:AV134"/>
    <mergeCell ref="S133:T133"/>
    <mergeCell ref="Z133:AA133"/>
    <mergeCell ref="AH133:AK133"/>
    <mergeCell ref="Z134:AA134"/>
    <mergeCell ref="AH134:AK134"/>
    <mergeCell ref="AN127:AQ127"/>
    <mergeCell ref="AR127:AV127"/>
    <mergeCell ref="B128:B137"/>
    <mergeCell ref="C128:D131"/>
    <mergeCell ref="E128:H130"/>
    <mergeCell ref="R128:S128"/>
    <mergeCell ref="W128:X128"/>
    <mergeCell ref="AH128:AK128"/>
    <mergeCell ref="AL128:AM131"/>
    <mergeCell ref="AN128:AO131"/>
    <mergeCell ref="B127:D127"/>
    <mergeCell ref="E127:H127"/>
    <mergeCell ref="I127:Q127"/>
    <mergeCell ref="R127:AG127"/>
    <mergeCell ref="AH127:AK127"/>
    <mergeCell ref="AL127:AM127"/>
    <mergeCell ref="R125:S125"/>
    <mergeCell ref="X125:Y125"/>
    <mergeCell ref="AH125:AK125"/>
    <mergeCell ref="E126:H126"/>
    <mergeCell ref="X126:Y126"/>
    <mergeCell ref="AH126:AK126"/>
    <mergeCell ref="C121:D126"/>
    <mergeCell ref="E131:H131"/>
    <mergeCell ref="AB131:AC131"/>
    <mergeCell ref="AH131:AK131"/>
    <mergeCell ref="C132:D137"/>
    <mergeCell ref="E132:H133"/>
    <mergeCell ref="S132:T132"/>
    <mergeCell ref="AH132:AK132"/>
    <mergeCell ref="E134:H134"/>
    <mergeCell ref="E135:H136"/>
    <mergeCell ref="E120:H120"/>
    <mergeCell ref="AB120:AC120"/>
    <mergeCell ref="AH120:AK120"/>
    <mergeCell ref="E121:H122"/>
    <mergeCell ref="S121:T121"/>
    <mergeCell ref="AH121:AK121"/>
    <mergeCell ref="E123:H123"/>
    <mergeCell ref="E124:H125"/>
    <mergeCell ref="R124:S124"/>
    <mergeCell ref="AP117:AQ120"/>
    <mergeCell ref="AR117:AT120"/>
    <mergeCell ref="AU117:AV120"/>
    <mergeCell ref="I118:K118"/>
    <mergeCell ref="L118:O118"/>
    <mergeCell ref="P118:Q118"/>
    <mergeCell ref="AB118:AC118"/>
    <mergeCell ref="AH118:AK118"/>
    <mergeCell ref="AH119:AK119"/>
    <mergeCell ref="AN116:AQ116"/>
    <mergeCell ref="AR116:AV116"/>
    <mergeCell ref="B117:B126"/>
    <mergeCell ref="C117:D120"/>
    <mergeCell ref="E117:H119"/>
    <mergeCell ref="R117:S117"/>
    <mergeCell ref="W117:X117"/>
    <mergeCell ref="AH117:AK117"/>
    <mergeCell ref="AL117:AM120"/>
    <mergeCell ref="AN117:AO120"/>
    <mergeCell ref="B116:D116"/>
    <mergeCell ref="E116:H116"/>
    <mergeCell ref="I116:Q116"/>
    <mergeCell ref="R116:AG116"/>
    <mergeCell ref="AH116:AK116"/>
    <mergeCell ref="AL116:AM116"/>
    <mergeCell ref="AH124:AK124"/>
    <mergeCell ref="AL124:AM126"/>
    <mergeCell ref="AN124:AO126"/>
    <mergeCell ref="AP124:AQ126"/>
    <mergeCell ref="AR124:AT126"/>
    <mergeCell ref="AU124:AV126"/>
    <mergeCell ref="AL121:AM123"/>
    <mergeCell ref="AN121:AO123"/>
    <mergeCell ref="AP121:AQ123"/>
    <mergeCell ref="AR121:AT123"/>
    <mergeCell ref="AU121:AV123"/>
    <mergeCell ref="S122:T122"/>
    <mergeCell ref="Z122:AA122"/>
    <mergeCell ref="AH122:AK122"/>
    <mergeCell ref="Z123:AA123"/>
    <mergeCell ref="AH123:AK123"/>
    <mergeCell ref="R113:S113"/>
    <mergeCell ref="AP106:AQ109"/>
    <mergeCell ref="AR106:AT109"/>
    <mergeCell ref="AU106:AV109"/>
    <mergeCell ref="I107:K107"/>
    <mergeCell ref="L107:O107"/>
    <mergeCell ref="P107:Q107"/>
    <mergeCell ref="AB107:AC107"/>
    <mergeCell ref="AH107:AK107"/>
    <mergeCell ref="AH108:AK108"/>
    <mergeCell ref="R114:S114"/>
    <mergeCell ref="X114:Y114"/>
    <mergeCell ref="AH114:AK114"/>
    <mergeCell ref="E115:H115"/>
    <mergeCell ref="X115:Y115"/>
    <mergeCell ref="AH115:AK115"/>
    <mergeCell ref="AH113:AK113"/>
    <mergeCell ref="AL113:AM115"/>
    <mergeCell ref="AN113:AO115"/>
    <mergeCell ref="AP113:AQ115"/>
    <mergeCell ref="AR113:AT115"/>
    <mergeCell ref="AU113:AV115"/>
    <mergeCell ref="AL110:AM112"/>
    <mergeCell ref="AN110:AO112"/>
    <mergeCell ref="AP110:AQ112"/>
    <mergeCell ref="AR110:AT112"/>
    <mergeCell ref="AU110:AV112"/>
    <mergeCell ref="S111:T111"/>
    <mergeCell ref="Z111:AA111"/>
    <mergeCell ref="AH111:AK111"/>
    <mergeCell ref="Z112:AA112"/>
    <mergeCell ref="AH112:AK112"/>
    <mergeCell ref="AN105:AQ105"/>
    <mergeCell ref="AR105:AV105"/>
    <mergeCell ref="B106:B115"/>
    <mergeCell ref="C106:D109"/>
    <mergeCell ref="E106:H108"/>
    <mergeCell ref="R106:S106"/>
    <mergeCell ref="W106:X106"/>
    <mergeCell ref="AH106:AK106"/>
    <mergeCell ref="AL106:AM109"/>
    <mergeCell ref="AN106:AO109"/>
    <mergeCell ref="B105:D105"/>
    <mergeCell ref="E105:H105"/>
    <mergeCell ref="I105:Q105"/>
    <mergeCell ref="R105:AG105"/>
    <mergeCell ref="AH105:AK105"/>
    <mergeCell ref="AL105:AM105"/>
    <mergeCell ref="R103:S103"/>
    <mergeCell ref="X103:Y103"/>
    <mergeCell ref="AH103:AK103"/>
    <mergeCell ref="E104:H104"/>
    <mergeCell ref="X104:Y104"/>
    <mergeCell ref="AH104:AK104"/>
    <mergeCell ref="C99:D104"/>
    <mergeCell ref="E109:H109"/>
    <mergeCell ref="AB109:AC109"/>
    <mergeCell ref="AH109:AK109"/>
    <mergeCell ref="C110:D115"/>
    <mergeCell ref="E110:H111"/>
    <mergeCell ref="S110:T110"/>
    <mergeCell ref="AH110:AK110"/>
    <mergeCell ref="E112:H112"/>
    <mergeCell ref="E113:H114"/>
    <mergeCell ref="E98:H98"/>
    <mergeCell ref="AB98:AC98"/>
    <mergeCell ref="AH98:AK98"/>
    <mergeCell ref="E99:H100"/>
    <mergeCell ref="S99:T99"/>
    <mergeCell ref="AH99:AK99"/>
    <mergeCell ref="E101:H101"/>
    <mergeCell ref="E102:H103"/>
    <mergeCell ref="R102:S102"/>
    <mergeCell ref="AP95:AQ98"/>
    <mergeCell ref="AR95:AT98"/>
    <mergeCell ref="AU95:AV98"/>
    <mergeCell ref="I96:K96"/>
    <mergeCell ref="L96:O96"/>
    <mergeCell ref="P96:Q96"/>
    <mergeCell ref="AB96:AC96"/>
    <mergeCell ref="AH96:AK96"/>
    <mergeCell ref="AH97:AK97"/>
    <mergeCell ref="AN94:AQ94"/>
    <mergeCell ref="AR94:AV94"/>
    <mergeCell ref="B95:B104"/>
    <mergeCell ref="C95:D98"/>
    <mergeCell ref="E95:H97"/>
    <mergeCell ref="R95:S95"/>
    <mergeCell ref="W95:X95"/>
    <mergeCell ref="AH95:AK95"/>
    <mergeCell ref="AL95:AM98"/>
    <mergeCell ref="AN95:AO98"/>
    <mergeCell ref="B94:D94"/>
    <mergeCell ref="E94:H94"/>
    <mergeCell ref="I94:Q94"/>
    <mergeCell ref="R94:AG94"/>
    <mergeCell ref="AH94:AK94"/>
    <mergeCell ref="AL94:AM94"/>
    <mergeCell ref="AH102:AK102"/>
    <mergeCell ref="AL102:AM104"/>
    <mergeCell ref="AN102:AO104"/>
    <mergeCell ref="AP102:AQ104"/>
    <mergeCell ref="AR102:AT104"/>
    <mergeCell ref="AU102:AV104"/>
    <mergeCell ref="AL99:AM101"/>
    <mergeCell ref="AN99:AO101"/>
    <mergeCell ref="AP99:AQ101"/>
    <mergeCell ref="AR99:AT101"/>
    <mergeCell ref="AU99:AV101"/>
    <mergeCell ref="S100:T100"/>
    <mergeCell ref="Z100:AA100"/>
    <mergeCell ref="AH100:AK100"/>
    <mergeCell ref="Z101:AA101"/>
    <mergeCell ref="AH101:AK101"/>
    <mergeCell ref="R91:S91"/>
    <mergeCell ref="AP84:AQ87"/>
    <mergeCell ref="AR84:AT87"/>
    <mergeCell ref="AU84:AV87"/>
    <mergeCell ref="I85:K85"/>
    <mergeCell ref="L85:O85"/>
    <mergeCell ref="P85:Q85"/>
    <mergeCell ref="AB85:AC85"/>
    <mergeCell ref="AH85:AK85"/>
    <mergeCell ref="AH86:AK86"/>
    <mergeCell ref="R92:S92"/>
    <mergeCell ref="X92:Y92"/>
    <mergeCell ref="AH92:AK92"/>
    <mergeCell ref="E93:H93"/>
    <mergeCell ref="X93:Y93"/>
    <mergeCell ref="AH93:AK93"/>
    <mergeCell ref="AH91:AK91"/>
    <mergeCell ref="AL91:AM93"/>
    <mergeCell ref="AN91:AO93"/>
    <mergeCell ref="AP91:AQ93"/>
    <mergeCell ref="AR91:AT93"/>
    <mergeCell ref="AU91:AV93"/>
    <mergeCell ref="AL88:AM90"/>
    <mergeCell ref="AN88:AO90"/>
    <mergeCell ref="AP88:AQ90"/>
    <mergeCell ref="AR88:AT90"/>
    <mergeCell ref="AU88:AV90"/>
    <mergeCell ref="S89:T89"/>
    <mergeCell ref="Z89:AA89"/>
    <mergeCell ref="AH89:AK89"/>
    <mergeCell ref="Z90:AA90"/>
    <mergeCell ref="AH90:AK90"/>
    <mergeCell ref="AN83:AQ83"/>
    <mergeCell ref="AR83:AV83"/>
    <mergeCell ref="B84:B93"/>
    <mergeCell ref="C84:D87"/>
    <mergeCell ref="E84:H86"/>
    <mergeCell ref="R84:S84"/>
    <mergeCell ref="W84:X84"/>
    <mergeCell ref="AH84:AK84"/>
    <mergeCell ref="AL84:AM87"/>
    <mergeCell ref="AN84:AO87"/>
    <mergeCell ref="B83:D83"/>
    <mergeCell ref="E83:H83"/>
    <mergeCell ref="I83:Q83"/>
    <mergeCell ref="R83:AG83"/>
    <mergeCell ref="AH83:AK83"/>
    <mergeCell ref="AL83:AM83"/>
    <mergeCell ref="R81:S81"/>
    <mergeCell ref="X81:Y81"/>
    <mergeCell ref="AH81:AK81"/>
    <mergeCell ref="E82:H82"/>
    <mergeCell ref="X82:Y82"/>
    <mergeCell ref="AH82:AK82"/>
    <mergeCell ref="C77:D82"/>
    <mergeCell ref="E87:H87"/>
    <mergeCell ref="AB87:AC87"/>
    <mergeCell ref="AH87:AK87"/>
    <mergeCell ref="C88:D93"/>
    <mergeCell ref="E88:H89"/>
    <mergeCell ref="S88:T88"/>
    <mergeCell ref="AH88:AK88"/>
    <mergeCell ref="E90:H90"/>
    <mergeCell ref="E91:H92"/>
    <mergeCell ref="E76:H76"/>
    <mergeCell ref="AB76:AC76"/>
    <mergeCell ref="AH76:AK76"/>
    <mergeCell ref="E77:H78"/>
    <mergeCell ref="S77:T77"/>
    <mergeCell ref="AH77:AK77"/>
    <mergeCell ref="E79:H79"/>
    <mergeCell ref="E80:H81"/>
    <mergeCell ref="R80:S80"/>
    <mergeCell ref="AP73:AQ76"/>
    <mergeCell ref="AR73:AT76"/>
    <mergeCell ref="AU73:AV76"/>
    <mergeCell ref="I74:K74"/>
    <mergeCell ref="L74:O74"/>
    <mergeCell ref="P74:Q74"/>
    <mergeCell ref="AB74:AC74"/>
    <mergeCell ref="AH74:AK74"/>
    <mergeCell ref="AH75:AK75"/>
    <mergeCell ref="AN72:AQ72"/>
    <mergeCell ref="AR72:AV72"/>
    <mergeCell ref="B73:B82"/>
    <mergeCell ref="C73:D76"/>
    <mergeCell ref="E73:H75"/>
    <mergeCell ref="R73:S73"/>
    <mergeCell ref="W73:X73"/>
    <mergeCell ref="AH73:AK73"/>
    <mergeCell ref="AL73:AM76"/>
    <mergeCell ref="AN73:AO76"/>
    <mergeCell ref="B72:D72"/>
    <mergeCell ref="E72:H72"/>
    <mergeCell ref="I72:Q72"/>
    <mergeCell ref="R72:AG72"/>
    <mergeCell ref="AH72:AK72"/>
    <mergeCell ref="AL72:AM72"/>
    <mergeCell ref="AH80:AK80"/>
    <mergeCell ref="AL80:AM82"/>
    <mergeCell ref="AN80:AO82"/>
    <mergeCell ref="AP80:AQ82"/>
    <mergeCell ref="AR80:AT82"/>
    <mergeCell ref="AU80:AV82"/>
    <mergeCell ref="AL77:AM79"/>
    <mergeCell ref="AN77:AO79"/>
    <mergeCell ref="AP77:AQ79"/>
    <mergeCell ref="AR77:AT79"/>
    <mergeCell ref="AU77:AV79"/>
    <mergeCell ref="S78:T78"/>
    <mergeCell ref="Z78:AA78"/>
    <mergeCell ref="AH78:AK78"/>
    <mergeCell ref="Z79:AA79"/>
    <mergeCell ref="AH79:AK79"/>
    <mergeCell ref="R69:S69"/>
    <mergeCell ref="AP62:AQ65"/>
    <mergeCell ref="AR62:AT65"/>
    <mergeCell ref="AU62:AV65"/>
    <mergeCell ref="I63:K63"/>
    <mergeCell ref="L63:O63"/>
    <mergeCell ref="P63:Q63"/>
    <mergeCell ref="AB63:AC63"/>
    <mergeCell ref="AH63:AK63"/>
    <mergeCell ref="AH64:AK64"/>
    <mergeCell ref="R70:S70"/>
    <mergeCell ref="X70:Y70"/>
    <mergeCell ref="AH70:AK70"/>
    <mergeCell ref="E71:H71"/>
    <mergeCell ref="X71:Y71"/>
    <mergeCell ref="AH71:AK71"/>
    <mergeCell ref="AH69:AK69"/>
    <mergeCell ref="AL69:AM71"/>
    <mergeCell ref="AN69:AO71"/>
    <mergeCell ref="AP69:AQ71"/>
    <mergeCell ref="AR69:AT71"/>
    <mergeCell ref="AU69:AV71"/>
    <mergeCell ref="AL66:AM68"/>
    <mergeCell ref="AN66:AO68"/>
    <mergeCell ref="AP66:AQ68"/>
    <mergeCell ref="AR66:AT68"/>
    <mergeCell ref="AU66:AV68"/>
    <mergeCell ref="S67:T67"/>
    <mergeCell ref="Z67:AA67"/>
    <mergeCell ref="AH67:AK67"/>
    <mergeCell ref="Z68:AA68"/>
    <mergeCell ref="AH68:AK68"/>
    <mergeCell ref="AN61:AQ61"/>
    <mergeCell ref="AR61:AV61"/>
    <mergeCell ref="B62:B71"/>
    <mergeCell ref="C62:D65"/>
    <mergeCell ref="E62:H64"/>
    <mergeCell ref="R62:S62"/>
    <mergeCell ref="W62:X62"/>
    <mergeCell ref="AH62:AK62"/>
    <mergeCell ref="AL62:AM65"/>
    <mergeCell ref="AN62:AO65"/>
    <mergeCell ref="B61:D61"/>
    <mergeCell ref="E61:H61"/>
    <mergeCell ref="I61:Q61"/>
    <mergeCell ref="R61:AG61"/>
    <mergeCell ref="AH61:AK61"/>
    <mergeCell ref="AL61:AM61"/>
    <mergeCell ref="R59:S59"/>
    <mergeCell ref="X59:Y59"/>
    <mergeCell ref="AH59:AK59"/>
    <mergeCell ref="E60:H60"/>
    <mergeCell ref="X60:Y60"/>
    <mergeCell ref="AH60:AK60"/>
    <mergeCell ref="C55:D60"/>
    <mergeCell ref="E65:H65"/>
    <mergeCell ref="AB65:AC65"/>
    <mergeCell ref="AH65:AK65"/>
    <mergeCell ref="C66:D71"/>
    <mergeCell ref="E66:H67"/>
    <mergeCell ref="S66:T66"/>
    <mergeCell ref="AH66:AK66"/>
    <mergeCell ref="E68:H68"/>
    <mergeCell ref="E69:H70"/>
    <mergeCell ref="E54:H54"/>
    <mergeCell ref="AB54:AC54"/>
    <mergeCell ref="AH54:AK54"/>
    <mergeCell ref="E55:H56"/>
    <mergeCell ref="S55:T55"/>
    <mergeCell ref="AH55:AK55"/>
    <mergeCell ref="E57:H57"/>
    <mergeCell ref="E58:H59"/>
    <mergeCell ref="R58:S58"/>
    <mergeCell ref="AP51:AQ54"/>
    <mergeCell ref="AR51:AT54"/>
    <mergeCell ref="AU51:AV54"/>
    <mergeCell ref="I52:K52"/>
    <mergeCell ref="L52:O52"/>
    <mergeCell ref="P52:Q52"/>
    <mergeCell ref="AB52:AC52"/>
    <mergeCell ref="AH52:AK52"/>
    <mergeCell ref="AH53:AK53"/>
    <mergeCell ref="AN50:AQ50"/>
    <mergeCell ref="AR50:AV50"/>
    <mergeCell ref="B51:B60"/>
    <mergeCell ref="C51:D54"/>
    <mergeCell ref="E51:H53"/>
    <mergeCell ref="R51:S51"/>
    <mergeCell ref="W51:X51"/>
    <mergeCell ref="AH51:AK51"/>
    <mergeCell ref="AL51:AM54"/>
    <mergeCell ref="AN51:AO54"/>
    <mergeCell ref="B50:D50"/>
    <mergeCell ref="E50:H50"/>
    <mergeCell ref="I50:Q50"/>
    <mergeCell ref="R50:AG50"/>
    <mergeCell ref="AH50:AK50"/>
    <mergeCell ref="AL50:AM50"/>
    <mergeCell ref="AH58:AK58"/>
    <mergeCell ref="AL58:AM60"/>
    <mergeCell ref="AN58:AO60"/>
    <mergeCell ref="AP58:AQ60"/>
    <mergeCell ref="AR58:AT60"/>
    <mergeCell ref="AU58:AV60"/>
    <mergeCell ref="AL55:AM57"/>
    <mergeCell ref="AN55:AO57"/>
    <mergeCell ref="AP55:AQ57"/>
    <mergeCell ref="AR55:AT57"/>
    <mergeCell ref="AU55:AV57"/>
    <mergeCell ref="S56:T56"/>
    <mergeCell ref="Z56:AA56"/>
    <mergeCell ref="AH56:AK56"/>
    <mergeCell ref="Z57:AA57"/>
    <mergeCell ref="AH57:AK57"/>
    <mergeCell ref="R47:S47"/>
    <mergeCell ref="AP40:AQ43"/>
    <mergeCell ref="AR40:AT43"/>
    <mergeCell ref="AU40:AV43"/>
    <mergeCell ref="I41:K41"/>
    <mergeCell ref="L41:O41"/>
    <mergeCell ref="P41:Q41"/>
    <mergeCell ref="AB41:AC41"/>
    <mergeCell ref="AH41:AK41"/>
    <mergeCell ref="AH42:AK42"/>
    <mergeCell ref="R48:S48"/>
    <mergeCell ref="X48:Y48"/>
    <mergeCell ref="AH48:AK48"/>
    <mergeCell ref="E49:H49"/>
    <mergeCell ref="X49:Y49"/>
    <mergeCell ref="AH49:AK49"/>
    <mergeCell ref="AH47:AK47"/>
    <mergeCell ref="AL47:AM49"/>
    <mergeCell ref="AN47:AO49"/>
    <mergeCell ref="AP47:AQ49"/>
    <mergeCell ref="AR47:AT49"/>
    <mergeCell ref="AU47:AV49"/>
    <mergeCell ref="AL44:AM46"/>
    <mergeCell ref="AN44:AO46"/>
    <mergeCell ref="AP44:AQ46"/>
    <mergeCell ref="AR44:AT46"/>
    <mergeCell ref="AU44:AV46"/>
    <mergeCell ref="S45:T45"/>
    <mergeCell ref="Z45:AA45"/>
    <mergeCell ref="AH45:AK45"/>
    <mergeCell ref="Z46:AA46"/>
    <mergeCell ref="AH46:AK46"/>
    <mergeCell ref="AN39:AQ39"/>
    <mergeCell ref="AR39:AV39"/>
    <mergeCell ref="B40:B49"/>
    <mergeCell ref="C40:D43"/>
    <mergeCell ref="E40:H42"/>
    <mergeCell ref="R40:S40"/>
    <mergeCell ref="W40:X40"/>
    <mergeCell ref="AH40:AK40"/>
    <mergeCell ref="AL40:AM43"/>
    <mergeCell ref="AN40:AO43"/>
    <mergeCell ref="B39:D39"/>
    <mergeCell ref="E39:H39"/>
    <mergeCell ref="I39:Q39"/>
    <mergeCell ref="R39:AG39"/>
    <mergeCell ref="AH39:AK39"/>
    <mergeCell ref="AL39:AM39"/>
    <mergeCell ref="R37:S37"/>
    <mergeCell ref="X37:Y37"/>
    <mergeCell ref="AH37:AK37"/>
    <mergeCell ref="E38:H38"/>
    <mergeCell ref="X38:Y38"/>
    <mergeCell ref="AH38:AK38"/>
    <mergeCell ref="C33:D38"/>
    <mergeCell ref="E43:H43"/>
    <mergeCell ref="AB43:AC43"/>
    <mergeCell ref="AH43:AK43"/>
    <mergeCell ref="C44:D49"/>
    <mergeCell ref="E44:H45"/>
    <mergeCell ref="S44:T44"/>
    <mergeCell ref="AH44:AK44"/>
    <mergeCell ref="E46:H46"/>
    <mergeCell ref="E47:H48"/>
    <mergeCell ref="E32:H32"/>
    <mergeCell ref="AB32:AC32"/>
    <mergeCell ref="AH32:AK32"/>
    <mergeCell ref="E33:H34"/>
    <mergeCell ref="S33:T33"/>
    <mergeCell ref="AH33:AK33"/>
    <mergeCell ref="E35:H35"/>
    <mergeCell ref="E36:H37"/>
    <mergeCell ref="R36:S36"/>
    <mergeCell ref="AP29:AQ32"/>
    <mergeCell ref="AR29:AT32"/>
    <mergeCell ref="AU29:AV32"/>
    <mergeCell ref="I30:K30"/>
    <mergeCell ref="L30:O30"/>
    <mergeCell ref="P30:Q30"/>
    <mergeCell ref="AB30:AC30"/>
    <mergeCell ref="AH30:AK30"/>
    <mergeCell ref="AH31:AK31"/>
    <mergeCell ref="AN28:AQ28"/>
    <mergeCell ref="AR28:AV28"/>
    <mergeCell ref="B29:B38"/>
    <mergeCell ref="C29:D32"/>
    <mergeCell ref="E29:H31"/>
    <mergeCell ref="R29:S29"/>
    <mergeCell ref="W29:X29"/>
    <mergeCell ref="AH29:AK29"/>
    <mergeCell ref="AL29:AM32"/>
    <mergeCell ref="AN29:AO32"/>
    <mergeCell ref="B28:D28"/>
    <mergeCell ref="E28:H28"/>
    <mergeCell ref="I28:Q28"/>
    <mergeCell ref="R28:AG28"/>
    <mergeCell ref="AH28:AK28"/>
    <mergeCell ref="AL28:AM28"/>
    <mergeCell ref="AH36:AK36"/>
    <mergeCell ref="AL36:AM38"/>
    <mergeCell ref="AN36:AO38"/>
    <mergeCell ref="AP36:AQ38"/>
    <mergeCell ref="AR36:AT38"/>
    <mergeCell ref="AU36:AV38"/>
    <mergeCell ref="AL33:AM35"/>
    <mergeCell ref="AN33:AO35"/>
    <mergeCell ref="AP33:AQ35"/>
    <mergeCell ref="AR33:AT35"/>
    <mergeCell ref="AU33:AV35"/>
    <mergeCell ref="S34:T34"/>
    <mergeCell ref="Z34:AA34"/>
    <mergeCell ref="AH34:AK34"/>
    <mergeCell ref="Z35:AA35"/>
    <mergeCell ref="AH35:AK35"/>
    <mergeCell ref="T23:U23"/>
    <mergeCell ref="V23:W23"/>
    <mergeCell ref="X22:Y22"/>
    <mergeCell ref="Z22:AA22"/>
    <mergeCell ref="AB22:AC22"/>
    <mergeCell ref="AD22:AE22"/>
    <mergeCell ref="AF22:AG22"/>
    <mergeCell ref="AH22:AI22"/>
    <mergeCell ref="Z25:AA25"/>
    <mergeCell ref="AB25:AC25"/>
    <mergeCell ref="AD25:AE25"/>
    <mergeCell ref="AF25:AG25"/>
    <mergeCell ref="AH25:AK25"/>
    <mergeCell ref="AL25:AV25"/>
    <mergeCell ref="AL24:AV24"/>
    <mergeCell ref="H25:I25"/>
    <mergeCell ref="J25:K25"/>
    <mergeCell ref="L25:M25"/>
    <mergeCell ref="N25:O25"/>
    <mergeCell ref="P25:Q25"/>
    <mergeCell ref="R25:S25"/>
    <mergeCell ref="T25:U25"/>
    <mergeCell ref="V25:W25"/>
    <mergeCell ref="X25:Y25"/>
    <mergeCell ref="X24:Y24"/>
    <mergeCell ref="Z24:AA24"/>
    <mergeCell ref="AB24:AC24"/>
    <mergeCell ref="AD24:AE24"/>
    <mergeCell ref="AF24:AG24"/>
    <mergeCell ref="AH24:AK24"/>
    <mergeCell ref="T21:U21"/>
    <mergeCell ref="V21:W21"/>
    <mergeCell ref="X20:Y20"/>
    <mergeCell ref="Z20:AA20"/>
    <mergeCell ref="AB20:AC20"/>
    <mergeCell ref="AD20:AE20"/>
    <mergeCell ref="AF20:AG20"/>
    <mergeCell ref="AH20:AI20"/>
    <mergeCell ref="AL23:AV23"/>
    <mergeCell ref="B24:G25"/>
    <mergeCell ref="H24:I24"/>
    <mergeCell ref="J24:K24"/>
    <mergeCell ref="L24:M24"/>
    <mergeCell ref="N24:O24"/>
    <mergeCell ref="P24:Q24"/>
    <mergeCell ref="R24:S24"/>
    <mergeCell ref="T24:U24"/>
    <mergeCell ref="V24:W24"/>
    <mergeCell ref="X23:Y23"/>
    <mergeCell ref="Z23:AA23"/>
    <mergeCell ref="AB23:AC23"/>
    <mergeCell ref="AD23:AE23"/>
    <mergeCell ref="AF23:AG23"/>
    <mergeCell ref="AH23:AI23"/>
    <mergeCell ref="AJ22:AK23"/>
    <mergeCell ref="AL22:AV22"/>
    <mergeCell ref="H23:I23"/>
    <mergeCell ref="J23:K23"/>
    <mergeCell ref="L23:M23"/>
    <mergeCell ref="N23:O23"/>
    <mergeCell ref="P23:Q23"/>
    <mergeCell ref="R23:S23"/>
    <mergeCell ref="T19:U19"/>
    <mergeCell ref="V19:W19"/>
    <mergeCell ref="X18:Y18"/>
    <mergeCell ref="Z18:AA18"/>
    <mergeCell ref="AB18:AC18"/>
    <mergeCell ref="AD18:AE18"/>
    <mergeCell ref="AF18:AG18"/>
    <mergeCell ref="AH18:AI18"/>
    <mergeCell ref="AL21:AV21"/>
    <mergeCell ref="B22:G23"/>
    <mergeCell ref="H22:I22"/>
    <mergeCell ref="J22:K22"/>
    <mergeCell ref="L22:M22"/>
    <mergeCell ref="N22:O22"/>
    <mergeCell ref="P22:Q22"/>
    <mergeCell ref="R22:S22"/>
    <mergeCell ref="T22:U22"/>
    <mergeCell ref="V22:W22"/>
    <mergeCell ref="X21:Y21"/>
    <mergeCell ref="Z21:AA21"/>
    <mergeCell ref="AB21:AC21"/>
    <mergeCell ref="AD21:AE21"/>
    <mergeCell ref="AF21:AG21"/>
    <mergeCell ref="AH21:AI21"/>
    <mergeCell ref="AJ20:AK21"/>
    <mergeCell ref="AL20:AV20"/>
    <mergeCell ref="H21:I21"/>
    <mergeCell ref="J21:K21"/>
    <mergeCell ref="L21:M21"/>
    <mergeCell ref="N21:O21"/>
    <mergeCell ref="P21:Q21"/>
    <mergeCell ref="R21:S21"/>
    <mergeCell ref="T17:U17"/>
    <mergeCell ref="V17:W17"/>
    <mergeCell ref="X16:Y16"/>
    <mergeCell ref="Z16:AA16"/>
    <mergeCell ref="AB16:AC16"/>
    <mergeCell ref="AD16:AE16"/>
    <mergeCell ref="AF16:AG16"/>
    <mergeCell ref="AH16:AI16"/>
    <mergeCell ref="AL19:AV19"/>
    <mergeCell ref="B20:G21"/>
    <mergeCell ref="H20:I20"/>
    <mergeCell ref="J20:K20"/>
    <mergeCell ref="L20:M20"/>
    <mergeCell ref="N20:O20"/>
    <mergeCell ref="P20:Q20"/>
    <mergeCell ref="R20:S20"/>
    <mergeCell ref="T20:U20"/>
    <mergeCell ref="V20:W20"/>
    <mergeCell ref="X19:Y19"/>
    <mergeCell ref="Z19:AA19"/>
    <mergeCell ref="AB19:AC19"/>
    <mergeCell ref="AD19:AE19"/>
    <mergeCell ref="AF19:AG19"/>
    <mergeCell ref="AH19:AI19"/>
    <mergeCell ref="AJ18:AK19"/>
    <mergeCell ref="AL18:AV18"/>
    <mergeCell ref="H19:I19"/>
    <mergeCell ref="J19:K19"/>
    <mergeCell ref="L19:M19"/>
    <mergeCell ref="N19:O19"/>
    <mergeCell ref="P19:Q19"/>
    <mergeCell ref="R19:S19"/>
    <mergeCell ref="T15:U15"/>
    <mergeCell ref="V15:W15"/>
    <mergeCell ref="X14:Y14"/>
    <mergeCell ref="Z14:AA14"/>
    <mergeCell ref="AB14:AC14"/>
    <mergeCell ref="AD14:AE14"/>
    <mergeCell ref="AF14:AG14"/>
    <mergeCell ref="AH14:AI14"/>
    <mergeCell ref="AL17:AV17"/>
    <mergeCell ref="B18:G19"/>
    <mergeCell ref="H18:I18"/>
    <mergeCell ref="J18:K18"/>
    <mergeCell ref="L18:M18"/>
    <mergeCell ref="N18:O18"/>
    <mergeCell ref="P18:Q18"/>
    <mergeCell ref="R18:S18"/>
    <mergeCell ref="T18:U18"/>
    <mergeCell ref="V18:W18"/>
    <mergeCell ref="X17:Y17"/>
    <mergeCell ref="Z17:AA17"/>
    <mergeCell ref="AB17:AC17"/>
    <mergeCell ref="AD17:AE17"/>
    <mergeCell ref="AF17:AG17"/>
    <mergeCell ref="AH17:AI17"/>
    <mergeCell ref="AJ16:AK17"/>
    <mergeCell ref="AL16:AV16"/>
    <mergeCell ref="H17:I17"/>
    <mergeCell ref="J17:K17"/>
    <mergeCell ref="L17:M17"/>
    <mergeCell ref="N17:O17"/>
    <mergeCell ref="P17:Q17"/>
    <mergeCell ref="R17:S17"/>
    <mergeCell ref="T13:U13"/>
    <mergeCell ref="V13:W13"/>
    <mergeCell ref="X12:Y12"/>
    <mergeCell ref="Z12:AA12"/>
    <mergeCell ref="AB12:AC12"/>
    <mergeCell ref="AD12:AE12"/>
    <mergeCell ref="AF12:AG12"/>
    <mergeCell ref="AH12:AI12"/>
    <mergeCell ref="AL15:AV15"/>
    <mergeCell ref="B16:G17"/>
    <mergeCell ref="H16:I16"/>
    <mergeCell ref="J16:K16"/>
    <mergeCell ref="L16:M16"/>
    <mergeCell ref="N16:O16"/>
    <mergeCell ref="P16:Q16"/>
    <mergeCell ref="R16:S16"/>
    <mergeCell ref="T16:U16"/>
    <mergeCell ref="V16:W16"/>
    <mergeCell ref="X15:Y15"/>
    <mergeCell ref="Z15:AA15"/>
    <mergeCell ref="AB15:AC15"/>
    <mergeCell ref="AD15:AE15"/>
    <mergeCell ref="AF15:AG15"/>
    <mergeCell ref="AH15:AI15"/>
    <mergeCell ref="AJ14:AK15"/>
    <mergeCell ref="AL14:AV14"/>
    <mergeCell ref="H15:I15"/>
    <mergeCell ref="J15:K15"/>
    <mergeCell ref="L15:M15"/>
    <mergeCell ref="N15:O15"/>
    <mergeCell ref="P15:Q15"/>
    <mergeCell ref="R15:S15"/>
    <mergeCell ref="V11:W11"/>
    <mergeCell ref="X11:Y11"/>
    <mergeCell ref="X10:Y10"/>
    <mergeCell ref="Z10:AA10"/>
    <mergeCell ref="AB10:AC10"/>
    <mergeCell ref="AD10:AE10"/>
    <mergeCell ref="AF10:AG10"/>
    <mergeCell ref="AH10:AI10"/>
    <mergeCell ref="AL13:AV13"/>
    <mergeCell ref="B14:G15"/>
    <mergeCell ref="H14:I14"/>
    <mergeCell ref="J14:K14"/>
    <mergeCell ref="L14:M14"/>
    <mergeCell ref="N14:O14"/>
    <mergeCell ref="P14:Q14"/>
    <mergeCell ref="R14:S14"/>
    <mergeCell ref="T14:U14"/>
    <mergeCell ref="V14:W14"/>
    <mergeCell ref="X13:Y13"/>
    <mergeCell ref="Z13:AA13"/>
    <mergeCell ref="AB13:AC13"/>
    <mergeCell ref="AD13:AE13"/>
    <mergeCell ref="AF13:AG13"/>
    <mergeCell ref="AH13:AI13"/>
    <mergeCell ref="AJ12:AK13"/>
    <mergeCell ref="AL12:AV12"/>
    <mergeCell ref="H13:I13"/>
    <mergeCell ref="J13:K13"/>
    <mergeCell ref="L13:M13"/>
    <mergeCell ref="N13:O13"/>
    <mergeCell ref="P13:Q13"/>
    <mergeCell ref="R13:S13"/>
    <mergeCell ref="AL8:AV8"/>
    <mergeCell ref="H9:I9"/>
    <mergeCell ref="J9:K9"/>
    <mergeCell ref="L9:M9"/>
    <mergeCell ref="N9:O9"/>
    <mergeCell ref="P9:Q9"/>
    <mergeCell ref="R9:S9"/>
    <mergeCell ref="T9:U9"/>
    <mergeCell ref="AL11:AV11"/>
    <mergeCell ref="B12:G13"/>
    <mergeCell ref="H12:I12"/>
    <mergeCell ref="J12:K12"/>
    <mergeCell ref="L12:M12"/>
    <mergeCell ref="N12:O12"/>
    <mergeCell ref="P12:Q12"/>
    <mergeCell ref="R12:S12"/>
    <mergeCell ref="T12:U12"/>
    <mergeCell ref="V12:W12"/>
    <mergeCell ref="Z11:AA11"/>
    <mergeCell ref="AB11:AC11"/>
    <mergeCell ref="AD11:AE11"/>
    <mergeCell ref="AF11:AG11"/>
    <mergeCell ref="AH11:AI11"/>
    <mergeCell ref="AJ11:AK11"/>
    <mergeCell ref="AL10:AV10"/>
    <mergeCell ref="B11:I11"/>
    <mergeCell ref="J11:K11"/>
    <mergeCell ref="L11:M11"/>
    <mergeCell ref="N11:O11"/>
    <mergeCell ref="P11:Q11"/>
    <mergeCell ref="R11:S11"/>
    <mergeCell ref="T11:U11"/>
    <mergeCell ref="AL5:AV6"/>
    <mergeCell ref="J6:K6"/>
    <mergeCell ref="L6:M6"/>
    <mergeCell ref="N6:O6"/>
    <mergeCell ref="P6:Q6"/>
    <mergeCell ref="R6:S6"/>
    <mergeCell ref="T6:U6"/>
    <mergeCell ref="V6:W6"/>
    <mergeCell ref="X6:Y6"/>
    <mergeCell ref="Z6:AA6"/>
    <mergeCell ref="AF7:AG7"/>
    <mergeCell ref="AH7:AI7"/>
    <mergeCell ref="AJ7:AK10"/>
    <mergeCell ref="AL7:AV7"/>
    <mergeCell ref="H8:I8"/>
    <mergeCell ref="J8:Q8"/>
    <mergeCell ref="R8:S8"/>
    <mergeCell ref="T8:U8"/>
    <mergeCell ref="V8:AC8"/>
    <mergeCell ref="AD8:AE8"/>
    <mergeCell ref="T7:U7"/>
    <mergeCell ref="V7:W7"/>
    <mergeCell ref="X7:Y7"/>
    <mergeCell ref="Z7:AA7"/>
    <mergeCell ref="AB7:AC7"/>
    <mergeCell ref="AD7:AE7"/>
    <mergeCell ref="AB6:AC6"/>
    <mergeCell ref="AD6:AE6"/>
    <mergeCell ref="AF6:AG6"/>
    <mergeCell ref="AH9:AI9"/>
    <mergeCell ref="AL9:AV9"/>
    <mergeCell ref="H10:I10"/>
    <mergeCell ref="K1:L1"/>
    <mergeCell ref="M1:S1"/>
    <mergeCell ref="U1:W1"/>
    <mergeCell ref="Y1:AK1"/>
    <mergeCell ref="B5:I6"/>
    <mergeCell ref="J5:Q5"/>
    <mergeCell ref="R5:U5"/>
    <mergeCell ref="V5:AC5"/>
    <mergeCell ref="AD5:AG5"/>
    <mergeCell ref="AH5:AK6"/>
    <mergeCell ref="B7:G10"/>
    <mergeCell ref="H7:I7"/>
    <mergeCell ref="J7:K7"/>
    <mergeCell ref="L7:M7"/>
    <mergeCell ref="N7:O7"/>
    <mergeCell ref="P7:Q7"/>
    <mergeCell ref="R7:S7"/>
    <mergeCell ref="J10:K10"/>
    <mergeCell ref="L10:M10"/>
    <mergeCell ref="N10:O10"/>
    <mergeCell ref="P10:Q10"/>
    <mergeCell ref="R10:S10"/>
    <mergeCell ref="T10:U10"/>
    <mergeCell ref="V10:W10"/>
    <mergeCell ref="V9:W9"/>
    <mergeCell ref="X9:Y9"/>
    <mergeCell ref="Z9:AA9"/>
    <mergeCell ref="AB9:AC9"/>
    <mergeCell ref="AD9:AE9"/>
    <mergeCell ref="AF9:AG9"/>
    <mergeCell ref="AF8:AG8"/>
    <mergeCell ref="AH8:AI8"/>
  </mergeCells>
  <phoneticPr fontId="4"/>
  <pageMargins left="0.70866141732283472" right="0.70866141732283472" top="0.74803149606299213" bottom="0.74803149606299213" header="0.31496062992125984" footer="0.31496062992125984"/>
  <pageSetup paperSize="8" scale="85" fitToHeight="5" orientation="landscape" r:id="rId1"/>
  <rowBreaks count="3" manualBreakCount="3">
    <brk id="38" max="47" man="1"/>
    <brk id="93" max="47" man="1"/>
    <brk id="126" max="4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料金単価!$B$21:$B$25</xm:f>
          </x14:formula1>
          <xm:sqref>Y1:AK1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83"/>
  <sheetViews>
    <sheetView view="pageBreakPreview" topLeftCell="X1" zoomScale="110" zoomScaleNormal="115" zoomScaleSheetLayoutView="110" workbookViewId="0">
      <selection activeCell="AL16" sqref="AL16:AV16"/>
    </sheetView>
  </sheetViews>
  <sheetFormatPr defaultRowHeight="13.5"/>
  <cols>
    <col min="1" max="1" width="2.625" style="494" customWidth="1"/>
    <col min="2" max="7" width="3.625" style="88" customWidth="1"/>
    <col min="8" max="8" width="4.5" style="88" bestFit="1" customWidth="1"/>
    <col min="9" max="9" width="10.5" style="88" bestFit="1" customWidth="1"/>
    <col min="10" max="20" width="4.375" style="88" customWidth="1"/>
    <col min="21" max="21" width="4.5" style="88" customWidth="1"/>
    <col min="22" max="33" width="4.375" style="88" customWidth="1"/>
    <col min="34" max="37" width="4.25" style="88" customWidth="1"/>
    <col min="38" max="42" width="3.625" style="88" customWidth="1"/>
    <col min="43" max="48" width="3.625" style="494" customWidth="1"/>
    <col min="49" max="49" width="10" style="494" customWidth="1"/>
    <col min="50" max="76" width="3.625" style="494" customWidth="1"/>
    <col min="77" max="256" width="8.875" style="494"/>
    <col min="257" max="257" width="2.625" style="494" customWidth="1"/>
    <col min="258" max="304" width="3.625" style="494" customWidth="1"/>
    <col min="305" max="305" width="2.375" style="494" customWidth="1"/>
    <col min="306" max="332" width="3.625" style="494" customWidth="1"/>
    <col min="333" max="512" width="8.875" style="494"/>
    <col min="513" max="513" width="2.625" style="494" customWidth="1"/>
    <col min="514" max="560" width="3.625" style="494" customWidth="1"/>
    <col min="561" max="561" width="2.375" style="494" customWidth="1"/>
    <col min="562" max="588" width="3.625" style="494" customWidth="1"/>
    <col min="589" max="768" width="8.875" style="494"/>
    <col min="769" max="769" width="2.625" style="494" customWidth="1"/>
    <col min="770" max="816" width="3.625" style="494" customWidth="1"/>
    <col min="817" max="817" width="2.375" style="494" customWidth="1"/>
    <col min="818" max="844" width="3.625" style="494" customWidth="1"/>
    <col min="845" max="1024" width="8.875" style="494"/>
    <col min="1025" max="1025" width="2.625" style="494" customWidth="1"/>
    <col min="1026" max="1072" width="3.625" style="494" customWidth="1"/>
    <col min="1073" max="1073" width="2.375" style="494" customWidth="1"/>
    <col min="1074" max="1100" width="3.625" style="494" customWidth="1"/>
    <col min="1101" max="1280" width="8.875" style="494"/>
    <col min="1281" max="1281" width="2.625" style="494" customWidth="1"/>
    <col min="1282" max="1328" width="3.625" style="494" customWidth="1"/>
    <col min="1329" max="1329" width="2.375" style="494" customWidth="1"/>
    <col min="1330" max="1356" width="3.625" style="494" customWidth="1"/>
    <col min="1357" max="1536" width="8.875" style="494"/>
    <col min="1537" max="1537" width="2.625" style="494" customWidth="1"/>
    <col min="1538" max="1584" width="3.625" style="494" customWidth="1"/>
    <col min="1585" max="1585" width="2.375" style="494" customWidth="1"/>
    <col min="1586" max="1612" width="3.625" style="494" customWidth="1"/>
    <col min="1613" max="1792" width="8.875" style="494"/>
    <col min="1793" max="1793" width="2.625" style="494" customWidth="1"/>
    <col min="1794" max="1840" width="3.625" style="494" customWidth="1"/>
    <col min="1841" max="1841" width="2.375" style="494" customWidth="1"/>
    <col min="1842" max="1868" width="3.625" style="494" customWidth="1"/>
    <col min="1869" max="2048" width="8.875" style="494"/>
    <col min="2049" max="2049" width="2.625" style="494" customWidth="1"/>
    <col min="2050" max="2096" width="3.625" style="494" customWidth="1"/>
    <col min="2097" max="2097" width="2.375" style="494" customWidth="1"/>
    <col min="2098" max="2124" width="3.625" style="494" customWidth="1"/>
    <col min="2125" max="2304" width="8.875" style="494"/>
    <col min="2305" max="2305" width="2.625" style="494" customWidth="1"/>
    <col min="2306" max="2352" width="3.625" style="494" customWidth="1"/>
    <col min="2353" max="2353" width="2.375" style="494" customWidth="1"/>
    <col min="2354" max="2380" width="3.625" style="494" customWidth="1"/>
    <col min="2381" max="2560" width="8.875" style="494"/>
    <col min="2561" max="2561" width="2.625" style="494" customWidth="1"/>
    <col min="2562" max="2608" width="3.625" style="494" customWidth="1"/>
    <col min="2609" max="2609" width="2.375" style="494" customWidth="1"/>
    <col min="2610" max="2636" width="3.625" style="494" customWidth="1"/>
    <col min="2637" max="2816" width="8.875" style="494"/>
    <col min="2817" max="2817" width="2.625" style="494" customWidth="1"/>
    <col min="2818" max="2864" width="3.625" style="494" customWidth="1"/>
    <col min="2865" max="2865" width="2.375" style="494" customWidth="1"/>
    <col min="2866" max="2892" width="3.625" style="494" customWidth="1"/>
    <col min="2893" max="3072" width="8.875" style="494"/>
    <col min="3073" max="3073" width="2.625" style="494" customWidth="1"/>
    <col min="3074" max="3120" width="3.625" style="494" customWidth="1"/>
    <col min="3121" max="3121" width="2.375" style="494" customWidth="1"/>
    <col min="3122" max="3148" width="3.625" style="494" customWidth="1"/>
    <col min="3149" max="3328" width="8.875" style="494"/>
    <col min="3329" max="3329" width="2.625" style="494" customWidth="1"/>
    <col min="3330" max="3376" width="3.625" style="494" customWidth="1"/>
    <col min="3377" max="3377" width="2.375" style="494" customWidth="1"/>
    <col min="3378" max="3404" width="3.625" style="494" customWidth="1"/>
    <col min="3405" max="3584" width="8.875" style="494"/>
    <col min="3585" max="3585" width="2.625" style="494" customWidth="1"/>
    <col min="3586" max="3632" width="3.625" style="494" customWidth="1"/>
    <col min="3633" max="3633" width="2.375" style="494" customWidth="1"/>
    <col min="3634" max="3660" width="3.625" style="494" customWidth="1"/>
    <col min="3661" max="3840" width="8.875" style="494"/>
    <col min="3841" max="3841" width="2.625" style="494" customWidth="1"/>
    <col min="3842" max="3888" width="3.625" style="494" customWidth="1"/>
    <col min="3889" max="3889" width="2.375" style="494" customWidth="1"/>
    <col min="3890" max="3916" width="3.625" style="494" customWidth="1"/>
    <col min="3917" max="4096" width="8.875" style="494"/>
    <col min="4097" max="4097" width="2.625" style="494" customWidth="1"/>
    <col min="4098" max="4144" width="3.625" style="494" customWidth="1"/>
    <col min="4145" max="4145" width="2.375" style="494" customWidth="1"/>
    <col min="4146" max="4172" width="3.625" style="494" customWidth="1"/>
    <col min="4173" max="4352" width="8.875" style="494"/>
    <col min="4353" max="4353" width="2.625" style="494" customWidth="1"/>
    <col min="4354" max="4400" width="3.625" style="494" customWidth="1"/>
    <col min="4401" max="4401" width="2.375" style="494" customWidth="1"/>
    <col min="4402" max="4428" width="3.625" style="494" customWidth="1"/>
    <col min="4429" max="4608" width="8.875" style="494"/>
    <col min="4609" max="4609" width="2.625" style="494" customWidth="1"/>
    <col min="4610" max="4656" width="3.625" style="494" customWidth="1"/>
    <col min="4657" max="4657" width="2.375" style="494" customWidth="1"/>
    <col min="4658" max="4684" width="3.625" style="494" customWidth="1"/>
    <col min="4685" max="4864" width="8.875" style="494"/>
    <col min="4865" max="4865" width="2.625" style="494" customWidth="1"/>
    <col min="4866" max="4912" width="3.625" style="494" customWidth="1"/>
    <col min="4913" max="4913" width="2.375" style="494" customWidth="1"/>
    <col min="4914" max="4940" width="3.625" style="494" customWidth="1"/>
    <col min="4941" max="5120" width="8.875" style="494"/>
    <col min="5121" max="5121" width="2.625" style="494" customWidth="1"/>
    <col min="5122" max="5168" width="3.625" style="494" customWidth="1"/>
    <col min="5169" max="5169" width="2.375" style="494" customWidth="1"/>
    <col min="5170" max="5196" width="3.625" style="494" customWidth="1"/>
    <col min="5197" max="5376" width="8.875" style="494"/>
    <col min="5377" max="5377" width="2.625" style="494" customWidth="1"/>
    <col min="5378" max="5424" width="3.625" style="494" customWidth="1"/>
    <col min="5425" max="5425" width="2.375" style="494" customWidth="1"/>
    <col min="5426" max="5452" width="3.625" style="494" customWidth="1"/>
    <col min="5453" max="5632" width="8.875" style="494"/>
    <col min="5633" max="5633" width="2.625" style="494" customWidth="1"/>
    <col min="5634" max="5680" width="3.625" style="494" customWidth="1"/>
    <col min="5681" max="5681" width="2.375" style="494" customWidth="1"/>
    <col min="5682" max="5708" width="3.625" style="494" customWidth="1"/>
    <col min="5709" max="5888" width="8.875" style="494"/>
    <col min="5889" max="5889" width="2.625" style="494" customWidth="1"/>
    <col min="5890" max="5936" width="3.625" style="494" customWidth="1"/>
    <col min="5937" max="5937" width="2.375" style="494" customWidth="1"/>
    <col min="5938" max="5964" width="3.625" style="494" customWidth="1"/>
    <col min="5965" max="6144" width="8.875" style="494"/>
    <col min="6145" max="6145" width="2.625" style="494" customWidth="1"/>
    <col min="6146" max="6192" width="3.625" style="494" customWidth="1"/>
    <col min="6193" max="6193" width="2.375" style="494" customWidth="1"/>
    <col min="6194" max="6220" width="3.625" style="494" customWidth="1"/>
    <col min="6221" max="6400" width="8.875" style="494"/>
    <col min="6401" max="6401" width="2.625" style="494" customWidth="1"/>
    <col min="6402" max="6448" width="3.625" style="494" customWidth="1"/>
    <col min="6449" max="6449" width="2.375" style="494" customWidth="1"/>
    <col min="6450" max="6476" width="3.625" style="494" customWidth="1"/>
    <col min="6477" max="6656" width="8.875" style="494"/>
    <col min="6657" max="6657" width="2.625" style="494" customWidth="1"/>
    <col min="6658" max="6704" width="3.625" style="494" customWidth="1"/>
    <col min="6705" max="6705" width="2.375" style="494" customWidth="1"/>
    <col min="6706" max="6732" width="3.625" style="494" customWidth="1"/>
    <col min="6733" max="6912" width="8.875" style="494"/>
    <col min="6913" max="6913" width="2.625" style="494" customWidth="1"/>
    <col min="6914" max="6960" width="3.625" style="494" customWidth="1"/>
    <col min="6961" max="6961" width="2.375" style="494" customWidth="1"/>
    <col min="6962" max="6988" width="3.625" style="494" customWidth="1"/>
    <col min="6989" max="7168" width="8.875" style="494"/>
    <col min="7169" max="7169" width="2.625" style="494" customWidth="1"/>
    <col min="7170" max="7216" width="3.625" style="494" customWidth="1"/>
    <col min="7217" max="7217" width="2.375" style="494" customWidth="1"/>
    <col min="7218" max="7244" width="3.625" style="494" customWidth="1"/>
    <col min="7245" max="7424" width="8.875" style="494"/>
    <col min="7425" max="7425" width="2.625" style="494" customWidth="1"/>
    <col min="7426" max="7472" width="3.625" style="494" customWidth="1"/>
    <col min="7473" max="7473" width="2.375" style="494" customWidth="1"/>
    <col min="7474" max="7500" width="3.625" style="494" customWidth="1"/>
    <col min="7501" max="7680" width="8.875" style="494"/>
    <col min="7681" max="7681" width="2.625" style="494" customWidth="1"/>
    <col min="7682" max="7728" width="3.625" style="494" customWidth="1"/>
    <col min="7729" max="7729" width="2.375" style="494" customWidth="1"/>
    <col min="7730" max="7756" width="3.625" style="494" customWidth="1"/>
    <col min="7757" max="7936" width="8.875" style="494"/>
    <col min="7937" max="7937" width="2.625" style="494" customWidth="1"/>
    <col min="7938" max="7984" width="3.625" style="494" customWidth="1"/>
    <col min="7985" max="7985" width="2.375" style="494" customWidth="1"/>
    <col min="7986" max="8012" width="3.625" style="494" customWidth="1"/>
    <col min="8013" max="8192" width="8.875" style="494"/>
    <col min="8193" max="8193" width="2.625" style="494" customWidth="1"/>
    <col min="8194" max="8240" width="3.625" style="494" customWidth="1"/>
    <col min="8241" max="8241" width="2.375" style="494" customWidth="1"/>
    <col min="8242" max="8268" width="3.625" style="494" customWidth="1"/>
    <col min="8269" max="8448" width="8.875" style="494"/>
    <col min="8449" max="8449" width="2.625" style="494" customWidth="1"/>
    <col min="8450" max="8496" width="3.625" style="494" customWidth="1"/>
    <col min="8497" max="8497" width="2.375" style="494" customWidth="1"/>
    <col min="8498" max="8524" width="3.625" style="494" customWidth="1"/>
    <col min="8525" max="8704" width="8.875" style="494"/>
    <col min="8705" max="8705" width="2.625" style="494" customWidth="1"/>
    <col min="8706" max="8752" width="3.625" style="494" customWidth="1"/>
    <col min="8753" max="8753" width="2.375" style="494" customWidth="1"/>
    <col min="8754" max="8780" width="3.625" style="494" customWidth="1"/>
    <col min="8781" max="8960" width="8.875" style="494"/>
    <col min="8961" max="8961" width="2.625" style="494" customWidth="1"/>
    <col min="8962" max="9008" width="3.625" style="494" customWidth="1"/>
    <col min="9009" max="9009" width="2.375" style="494" customWidth="1"/>
    <col min="9010" max="9036" width="3.625" style="494" customWidth="1"/>
    <col min="9037" max="9216" width="8.875" style="494"/>
    <col min="9217" max="9217" width="2.625" style="494" customWidth="1"/>
    <col min="9218" max="9264" width="3.625" style="494" customWidth="1"/>
    <col min="9265" max="9265" width="2.375" style="494" customWidth="1"/>
    <col min="9266" max="9292" width="3.625" style="494" customWidth="1"/>
    <col min="9293" max="9472" width="8.875" style="494"/>
    <col min="9473" max="9473" width="2.625" style="494" customWidth="1"/>
    <col min="9474" max="9520" width="3.625" style="494" customWidth="1"/>
    <col min="9521" max="9521" width="2.375" style="494" customWidth="1"/>
    <col min="9522" max="9548" width="3.625" style="494" customWidth="1"/>
    <col min="9549" max="9728" width="8.875" style="494"/>
    <col min="9729" max="9729" width="2.625" style="494" customWidth="1"/>
    <col min="9730" max="9776" width="3.625" style="494" customWidth="1"/>
    <col min="9777" max="9777" width="2.375" style="494" customWidth="1"/>
    <col min="9778" max="9804" width="3.625" style="494" customWidth="1"/>
    <col min="9805" max="9984" width="8.875" style="494"/>
    <col min="9985" max="9985" width="2.625" style="494" customWidth="1"/>
    <col min="9986" max="10032" width="3.625" style="494" customWidth="1"/>
    <col min="10033" max="10033" width="2.375" style="494" customWidth="1"/>
    <col min="10034" max="10060" width="3.625" style="494" customWidth="1"/>
    <col min="10061" max="10240" width="8.875" style="494"/>
    <col min="10241" max="10241" width="2.625" style="494" customWidth="1"/>
    <col min="10242" max="10288" width="3.625" style="494" customWidth="1"/>
    <col min="10289" max="10289" width="2.375" style="494" customWidth="1"/>
    <col min="10290" max="10316" width="3.625" style="494" customWidth="1"/>
    <col min="10317" max="10496" width="8.875" style="494"/>
    <col min="10497" max="10497" width="2.625" style="494" customWidth="1"/>
    <col min="10498" max="10544" width="3.625" style="494" customWidth="1"/>
    <col min="10545" max="10545" width="2.375" style="494" customWidth="1"/>
    <col min="10546" max="10572" width="3.625" style="494" customWidth="1"/>
    <col min="10573" max="10752" width="8.875" style="494"/>
    <col min="10753" max="10753" width="2.625" style="494" customWidth="1"/>
    <col min="10754" max="10800" width="3.625" style="494" customWidth="1"/>
    <col min="10801" max="10801" width="2.375" style="494" customWidth="1"/>
    <col min="10802" max="10828" width="3.625" style="494" customWidth="1"/>
    <col min="10829" max="11008" width="8.875" style="494"/>
    <col min="11009" max="11009" width="2.625" style="494" customWidth="1"/>
    <col min="11010" max="11056" width="3.625" style="494" customWidth="1"/>
    <col min="11057" max="11057" width="2.375" style="494" customWidth="1"/>
    <col min="11058" max="11084" width="3.625" style="494" customWidth="1"/>
    <col min="11085" max="11264" width="8.875" style="494"/>
    <col min="11265" max="11265" width="2.625" style="494" customWidth="1"/>
    <col min="11266" max="11312" width="3.625" style="494" customWidth="1"/>
    <col min="11313" max="11313" width="2.375" style="494" customWidth="1"/>
    <col min="11314" max="11340" width="3.625" style="494" customWidth="1"/>
    <col min="11341" max="11520" width="8.875" style="494"/>
    <col min="11521" max="11521" width="2.625" style="494" customWidth="1"/>
    <col min="11522" max="11568" width="3.625" style="494" customWidth="1"/>
    <col min="11569" max="11569" width="2.375" style="494" customWidth="1"/>
    <col min="11570" max="11596" width="3.625" style="494" customWidth="1"/>
    <col min="11597" max="11776" width="8.875" style="494"/>
    <col min="11777" max="11777" width="2.625" style="494" customWidth="1"/>
    <col min="11778" max="11824" width="3.625" style="494" customWidth="1"/>
    <col min="11825" max="11825" width="2.375" style="494" customWidth="1"/>
    <col min="11826" max="11852" width="3.625" style="494" customWidth="1"/>
    <col min="11853" max="12032" width="8.875" style="494"/>
    <col min="12033" max="12033" width="2.625" style="494" customWidth="1"/>
    <col min="12034" max="12080" width="3.625" style="494" customWidth="1"/>
    <col min="12081" max="12081" width="2.375" style="494" customWidth="1"/>
    <col min="12082" max="12108" width="3.625" style="494" customWidth="1"/>
    <col min="12109" max="12288" width="8.875" style="494"/>
    <col min="12289" max="12289" width="2.625" style="494" customWidth="1"/>
    <col min="12290" max="12336" width="3.625" style="494" customWidth="1"/>
    <col min="12337" max="12337" width="2.375" style="494" customWidth="1"/>
    <col min="12338" max="12364" width="3.625" style="494" customWidth="1"/>
    <col min="12365" max="12544" width="8.875" style="494"/>
    <col min="12545" max="12545" width="2.625" style="494" customWidth="1"/>
    <col min="12546" max="12592" width="3.625" style="494" customWidth="1"/>
    <col min="12593" max="12593" width="2.375" style="494" customWidth="1"/>
    <col min="12594" max="12620" width="3.625" style="494" customWidth="1"/>
    <col min="12621" max="12800" width="8.875" style="494"/>
    <col min="12801" max="12801" width="2.625" style="494" customWidth="1"/>
    <col min="12802" max="12848" width="3.625" style="494" customWidth="1"/>
    <col min="12849" max="12849" width="2.375" style="494" customWidth="1"/>
    <col min="12850" max="12876" width="3.625" style="494" customWidth="1"/>
    <col min="12877" max="13056" width="8.875" style="494"/>
    <col min="13057" max="13057" width="2.625" style="494" customWidth="1"/>
    <col min="13058" max="13104" width="3.625" style="494" customWidth="1"/>
    <col min="13105" max="13105" width="2.375" style="494" customWidth="1"/>
    <col min="13106" max="13132" width="3.625" style="494" customWidth="1"/>
    <col min="13133" max="13312" width="8.875" style="494"/>
    <col min="13313" max="13313" width="2.625" style="494" customWidth="1"/>
    <col min="13314" max="13360" width="3.625" style="494" customWidth="1"/>
    <col min="13361" max="13361" width="2.375" style="494" customWidth="1"/>
    <col min="13362" max="13388" width="3.625" style="494" customWidth="1"/>
    <col min="13389" max="13568" width="8.875" style="494"/>
    <col min="13569" max="13569" width="2.625" style="494" customWidth="1"/>
    <col min="13570" max="13616" width="3.625" style="494" customWidth="1"/>
    <col min="13617" max="13617" width="2.375" style="494" customWidth="1"/>
    <col min="13618" max="13644" width="3.625" style="494" customWidth="1"/>
    <col min="13645" max="13824" width="8.875" style="494"/>
    <col min="13825" max="13825" width="2.625" style="494" customWidth="1"/>
    <col min="13826" max="13872" width="3.625" style="494" customWidth="1"/>
    <col min="13873" max="13873" width="2.375" style="494" customWidth="1"/>
    <col min="13874" max="13900" width="3.625" style="494" customWidth="1"/>
    <col min="13901" max="14080" width="8.875" style="494"/>
    <col min="14081" max="14081" width="2.625" style="494" customWidth="1"/>
    <col min="14082" max="14128" width="3.625" style="494" customWidth="1"/>
    <col min="14129" max="14129" width="2.375" style="494" customWidth="1"/>
    <col min="14130" max="14156" width="3.625" style="494" customWidth="1"/>
    <col min="14157" max="14336" width="8.875" style="494"/>
    <col min="14337" max="14337" width="2.625" style="494" customWidth="1"/>
    <col min="14338" max="14384" width="3.625" style="494" customWidth="1"/>
    <col min="14385" max="14385" width="2.375" style="494" customWidth="1"/>
    <col min="14386" max="14412" width="3.625" style="494" customWidth="1"/>
    <col min="14413" max="14592" width="8.875" style="494"/>
    <col min="14593" max="14593" width="2.625" style="494" customWidth="1"/>
    <col min="14594" max="14640" width="3.625" style="494" customWidth="1"/>
    <col min="14641" max="14641" width="2.375" style="494" customWidth="1"/>
    <col min="14642" max="14668" width="3.625" style="494" customWidth="1"/>
    <col min="14669" max="14848" width="8.875" style="494"/>
    <col min="14849" max="14849" width="2.625" style="494" customWidth="1"/>
    <col min="14850" max="14896" width="3.625" style="494" customWidth="1"/>
    <col min="14897" max="14897" width="2.375" style="494" customWidth="1"/>
    <col min="14898" max="14924" width="3.625" style="494" customWidth="1"/>
    <col min="14925" max="15104" width="8.875" style="494"/>
    <col min="15105" max="15105" width="2.625" style="494" customWidth="1"/>
    <col min="15106" max="15152" width="3.625" style="494" customWidth="1"/>
    <col min="15153" max="15153" width="2.375" style="494" customWidth="1"/>
    <col min="15154" max="15180" width="3.625" style="494" customWidth="1"/>
    <col min="15181" max="15360" width="8.875" style="494"/>
    <col min="15361" max="15361" width="2.625" style="494" customWidth="1"/>
    <col min="15362" max="15408" width="3.625" style="494" customWidth="1"/>
    <col min="15409" max="15409" width="2.375" style="494" customWidth="1"/>
    <col min="15410" max="15436" width="3.625" style="494" customWidth="1"/>
    <col min="15437" max="15616" width="8.875" style="494"/>
    <col min="15617" max="15617" width="2.625" style="494" customWidth="1"/>
    <col min="15618" max="15664" width="3.625" style="494" customWidth="1"/>
    <col min="15665" max="15665" width="2.375" style="494" customWidth="1"/>
    <col min="15666" max="15692" width="3.625" style="494" customWidth="1"/>
    <col min="15693" max="15872" width="8.875" style="494"/>
    <col min="15873" max="15873" width="2.625" style="494" customWidth="1"/>
    <col min="15874" max="15920" width="3.625" style="494" customWidth="1"/>
    <col min="15921" max="15921" width="2.375" style="494" customWidth="1"/>
    <col min="15922" max="15948" width="3.625" style="494" customWidth="1"/>
    <col min="15949" max="16128" width="8.875" style="494"/>
    <col min="16129" max="16129" width="2.625" style="494" customWidth="1"/>
    <col min="16130" max="16176" width="3.625" style="494" customWidth="1"/>
    <col min="16177" max="16177" width="2.375" style="494" customWidth="1"/>
    <col min="16178" max="16204" width="3.625" style="494" customWidth="1"/>
    <col min="16205" max="16384" width="8.875" style="494"/>
  </cols>
  <sheetData>
    <row r="1" spans="2:50">
      <c r="B1" s="165" t="s">
        <v>287</v>
      </c>
      <c r="K1" s="968" t="s">
        <v>174</v>
      </c>
      <c r="L1" s="968"/>
      <c r="M1" s="969" t="str">
        <f>'様式11-5'!G1</f>
        <v>楠小学校</v>
      </c>
      <c r="N1" s="970"/>
      <c r="O1" s="970"/>
      <c r="P1" s="970"/>
      <c r="Q1" s="970"/>
      <c r="R1" s="970"/>
      <c r="S1" s="971"/>
      <c r="U1" s="972" t="s">
        <v>679</v>
      </c>
      <c r="V1" s="972"/>
      <c r="W1" s="972"/>
      <c r="X1" s="605">
        <f>SUMIF(料金単価!$B$21:$B$26,'様式11-6⑥'!$Y$1,料金単価!$A$21:$A$26)</f>
        <v>6</v>
      </c>
      <c r="Y1" s="972" t="s">
        <v>705</v>
      </c>
      <c r="Z1" s="972"/>
      <c r="AA1" s="972"/>
      <c r="AB1" s="972"/>
      <c r="AC1" s="972"/>
      <c r="AD1" s="972"/>
      <c r="AE1" s="972"/>
      <c r="AF1" s="972"/>
      <c r="AG1" s="972"/>
      <c r="AH1" s="972"/>
      <c r="AI1" s="972"/>
      <c r="AJ1" s="972"/>
      <c r="AK1" s="972"/>
      <c r="AQ1" s="606"/>
      <c r="AR1" s="606"/>
      <c r="AS1" s="607"/>
      <c r="AT1" s="606"/>
      <c r="AU1" s="606"/>
      <c r="AV1" s="162" t="s">
        <v>600</v>
      </c>
      <c r="AX1" s="88"/>
    </row>
    <row r="2" spans="2:50">
      <c r="B2" s="608" t="s">
        <v>706</v>
      </c>
      <c r="K2" s="667"/>
      <c r="L2" s="667"/>
      <c r="M2" s="668"/>
      <c r="N2" s="668"/>
      <c r="O2" s="668"/>
      <c r="P2" s="610"/>
      <c r="Q2" s="610"/>
      <c r="R2" s="610"/>
      <c r="S2" s="610"/>
      <c r="AQ2" s="606"/>
      <c r="AR2" s="606"/>
      <c r="AS2" s="607"/>
      <c r="AT2" s="606"/>
      <c r="AU2" s="606"/>
      <c r="AV2" s="162"/>
      <c r="AX2" s="88"/>
    </row>
    <row r="3" spans="2:50">
      <c r="F3" s="611"/>
      <c r="H3" s="612" t="s">
        <v>289</v>
      </c>
    </row>
    <row r="4" spans="2:50" ht="14.25" thickBot="1">
      <c r="B4" s="88" t="s">
        <v>286</v>
      </c>
    </row>
    <row r="5" spans="2:50">
      <c r="B5" s="973"/>
      <c r="C5" s="974"/>
      <c r="D5" s="974"/>
      <c r="E5" s="974"/>
      <c r="F5" s="974"/>
      <c r="G5" s="974"/>
      <c r="H5" s="974"/>
      <c r="I5" s="975"/>
      <c r="J5" s="979" t="s">
        <v>285</v>
      </c>
      <c r="K5" s="979"/>
      <c r="L5" s="979"/>
      <c r="M5" s="979"/>
      <c r="N5" s="979"/>
      <c r="O5" s="979"/>
      <c r="P5" s="979"/>
      <c r="Q5" s="979"/>
      <c r="R5" s="980" t="s">
        <v>602</v>
      </c>
      <c r="S5" s="981"/>
      <c r="T5" s="981"/>
      <c r="U5" s="981"/>
      <c r="V5" s="980" t="s">
        <v>244</v>
      </c>
      <c r="W5" s="981"/>
      <c r="X5" s="981"/>
      <c r="Y5" s="981"/>
      <c r="Z5" s="981"/>
      <c r="AA5" s="981"/>
      <c r="AB5" s="981"/>
      <c r="AC5" s="982"/>
      <c r="AD5" s="981" t="s">
        <v>602</v>
      </c>
      <c r="AE5" s="981"/>
      <c r="AF5" s="981"/>
      <c r="AG5" s="982"/>
      <c r="AH5" s="983" t="s">
        <v>167</v>
      </c>
      <c r="AI5" s="974"/>
      <c r="AJ5" s="974"/>
      <c r="AK5" s="974"/>
      <c r="AL5" s="1010" t="s">
        <v>209</v>
      </c>
      <c r="AM5" s="1011"/>
      <c r="AN5" s="1011"/>
      <c r="AO5" s="1011"/>
      <c r="AP5" s="1011"/>
      <c r="AQ5" s="1011"/>
      <c r="AR5" s="1011"/>
      <c r="AS5" s="1011"/>
      <c r="AT5" s="1011"/>
      <c r="AU5" s="1011"/>
      <c r="AV5" s="1012"/>
    </row>
    <row r="6" spans="2:50" ht="14.25" thickBot="1">
      <c r="B6" s="976"/>
      <c r="C6" s="977"/>
      <c r="D6" s="977"/>
      <c r="E6" s="977"/>
      <c r="F6" s="977"/>
      <c r="G6" s="977"/>
      <c r="H6" s="977"/>
      <c r="I6" s="978"/>
      <c r="J6" s="1016" t="s">
        <v>284</v>
      </c>
      <c r="K6" s="1017"/>
      <c r="L6" s="1017" t="s">
        <v>283</v>
      </c>
      <c r="M6" s="1017"/>
      <c r="N6" s="1017" t="s">
        <v>282</v>
      </c>
      <c r="O6" s="1017"/>
      <c r="P6" s="1017" t="s">
        <v>281</v>
      </c>
      <c r="Q6" s="1018"/>
      <c r="R6" s="1016" t="s">
        <v>280</v>
      </c>
      <c r="S6" s="1017"/>
      <c r="T6" s="1017" t="s">
        <v>279</v>
      </c>
      <c r="U6" s="1019"/>
      <c r="V6" s="1016" t="s">
        <v>278</v>
      </c>
      <c r="W6" s="1017"/>
      <c r="X6" s="1017" t="s">
        <v>277</v>
      </c>
      <c r="Y6" s="1017"/>
      <c r="Z6" s="1017" t="s">
        <v>276</v>
      </c>
      <c r="AA6" s="1017"/>
      <c r="AB6" s="1017" t="s">
        <v>275</v>
      </c>
      <c r="AC6" s="1018"/>
      <c r="AD6" s="1036" t="s">
        <v>274</v>
      </c>
      <c r="AE6" s="1017"/>
      <c r="AF6" s="1017" t="s">
        <v>273</v>
      </c>
      <c r="AG6" s="1018"/>
      <c r="AH6" s="984"/>
      <c r="AI6" s="977"/>
      <c r="AJ6" s="977"/>
      <c r="AK6" s="977"/>
      <c r="AL6" s="1013"/>
      <c r="AM6" s="1014"/>
      <c r="AN6" s="1014"/>
      <c r="AO6" s="1014"/>
      <c r="AP6" s="1014"/>
      <c r="AQ6" s="1014"/>
      <c r="AR6" s="1014"/>
      <c r="AS6" s="1014"/>
      <c r="AT6" s="1014"/>
      <c r="AU6" s="1014"/>
      <c r="AV6" s="1015"/>
    </row>
    <row r="7" spans="2:50">
      <c r="B7" s="985" t="s">
        <v>272</v>
      </c>
      <c r="C7" s="986"/>
      <c r="D7" s="986"/>
      <c r="E7" s="986"/>
      <c r="F7" s="986"/>
      <c r="G7" s="987"/>
      <c r="H7" s="991" t="s">
        <v>271</v>
      </c>
      <c r="I7" s="992"/>
      <c r="J7" s="993" t="s">
        <v>707</v>
      </c>
      <c r="K7" s="994"/>
      <c r="L7" s="995" t="s">
        <v>261</v>
      </c>
      <c r="M7" s="996"/>
      <c r="N7" s="995" t="s">
        <v>261</v>
      </c>
      <c r="O7" s="996"/>
      <c r="P7" s="995" t="s">
        <v>261</v>
      </c>
      <c r="Q7" s="996"/>
      <c r="R7" s="993" t="s">
        <v>261</v>
      </c>
      <c r="S7" s="994"/>
      <c r="T7" s="1033" t="s">
        <v>261</v>
      </c>
      <c r="U7" s="1034"/>
      <c r="V7" s="993" t="s">
        <v>261</v>
      </c>
      <c r="W7" s="994"/>
      <c r="X7" s="995" t="s">
        <v>261</v>
      </c>
      <c r="Y7" s="994"/>
      <c r="Z7" s="995" t="s">
        <v>261</v>
      </c>
      <c r="AA7" s="994"/>
      <c r="AB7" s="995" t="s">
        <v>261</v>
      </c>
      <c r="AC7" s="1035"/>
      <c r="AD7" s="993" t="s">
        <v>261</v>
      </c>
      <c r="AE7" s="994"/>
      <c r="AF7" s="995" t="s">
        <v>261</v>
      </c>
      <c r="AG7" s="996"/>
      <c r="AH7" s="1008"/>
      <c r="AI7" s="1009"/>
      <c r="AJ7" s="1020"/>
      <c r="AK7" s="1021"/>
      <c r="AL7" s="1024"/>
      <c r="AM7" s="1025"/>
      <c r="AN7" s="1025"/>
      <c r="AO7" s="1025"/>
      <c r="AP7" s="1025"/>
      <c r="AQ7" s="1025"/>
      <c r="AR7" s="1025"/>
      <c r="AS7" s="1025"/>
      <c r="AT7" s="1025"/>
      <c r="AU7" s="1025"/>
      <c r="AV7" s="1026"/>
    </row>
    <row r="8" spans="2:50">
      <c r="B8" s="985"/>
      <c r="C8" s="986"/>
      <c r="D8" s="986"/>
      <c r="E8" s="986"/>
      <c r="F8" s="986"/>
      <c r="G8" s="987"/>
      <c r="H8" s="991" t="s">
        <v>270</v>
      </c>
      <c r="I8" s="992"/>
      <c r="J8" s="1030" t="s">
        <v>708</v>
      </c>
      <c r="K8" s="1032"/>
      <c r="L8" s="1032"/>
      <c r="M8" s="1032"/>
      <c r="N8" s="1032"/>
      <c r="O8" s="1032"/>
      <c r="P8" s="1032"/>
      <c r="Q8" s="1007"/>
      <c r="R8" s="1030" t="s">
        <v>707</v>
      </c>
      <c r="S8" s="1031"/>
      <c r="T8" s="1006" t="s">
        <v>708</v>
      </c>
      <c r="U8" s="1032"/>
      <c r="V8" s="1030" t="s">
        <v>707</v>
      </c>
      <c r="W8" s="1032"/>
      <c r="X8" s="1032"/>
      <c r="Y8" s="1032"/>
      <c r="Z8" s="1032"/>
      <c r="AA8" s="1032"/>
      <c r="AB8" s="1032"/>
      <c r="AC8" s="1007"/>
      <c r="AD8" s="1030" t="s">
        <v>707</v>
      </c>
      <c r="AE8" s="1031"/>
      <c r="AF8" s="1006" t="s">
        <v>707</v>
      </c>
      <c r="AG8" s="1007"/>
      <c r="AH8" s="1008"/>
      <c r="AI8" s="1009"/>
      <c r="AJ8" s="1020"/>
      <c r="AK8" s="1021"/>
      <c r="AL8" s="1039"/>
      <c r="AM8" s="1040"/>
      <c r="AN8" s="1040"/>
      <c r="AO8" s="1040"/>
      <c r="AP8" s="1040"/>
      <c r="AQ8" s="1040"/>
      <c r="AR8" s="1040"/>
      <c r="AS8" s="1040"/>
      <c r="AT8" s="1040"/>
      <c r="AU8" s="1040"/>
      <c r="AV8" s="1041"/>
    </row>
    <row r="9" spans="2:50">
      <c r="B9" s="985"/>
      <c r="C9" s="986"/>
      <c r="D9" s="986"/>
      <c r="E9" s="986"/>
      <c r="F9" s="986"/>
      <c r="G9" s="987"/>
      <c r="H9" s="1044" t="s">
        <v>245</v>
      </c>
      <c r="I9" s="1045"/>
      <c r="J9" s="1046" t="s">
        <v>261</v>
      </c>
      <c r="K9" s="1047"/>
      <c r="L9" s="1047" t="s">
        <v>261</v>
      </c>
      <c r="M9" s="1047"/>
      <c r="N9" s="1047" t="s">
        <v>261</v>
      </c>
      <c r="O9" s="1047"/>
      <c r="P9" s="1047" t="s">
        <v>261</v>
      </c>
      <c r="Q9" s="1047"/>
      <c r="R9" s="1003" t="s">
        <v>261</v>
      </c>
      <c r="S9" s="1004"/>
      <c r="T9" s="1004" t="s">
        <v>261</v>
      </c>
      <c r="U9" s="1005"/>
      <c r="V9" s="1003" t="s">
        <v>261</v>
      </c>
      <c r="W9" s="1004"/>
      <c r="X9" s="1004" t="s">
        <v>261</v>
      </c>
      <c r="Y9" s="1004"/>
      <c r="Z9" s="1004" t="s">
        <v>261</v>
      </c>
      <c r="AA9" s="1004"/>
      <c r="AB9" s="1004" t="s">
        <v>261</v>
      </c>
      <c r="AC9" s="1005"/>
      <c r="AD9" s="1003" t="s">
        <v>261</v>
      </c>
      <c r="AE9" s="1004"/>
      <c r="AF9" s="1004" t="s">
        <v>261</v>
      </c>
      <c r="AG9" s="1005"/>
      <c r="AH9" s="1037">
        <f>SUM(J9:AG9)</f>
        <v>0</v>
      </c>
      <c r="AI9" s="1038"/>
      <c r="AJ9" s="1020"/>
      <c r="AK9" s="1021"/>
      <c r="AL9" s="1039"/>
      <c r="AM9" s="1040"/>
      <c r="AN9" s="1040"/>
      <c r="AO9" s="1040"/>
      <c r="AP9" s="1040"/>
      <c r="AQ9" s="1040"/>
      <c r="AR9" s="1040"/>
      <c r="AS9" s="1040"/>
      <c r="AT9" s="1040"/>
      <c r="AU9" s="1040"/>
      <c r="AV9" s="1041"/>
    </row>
    <row r="10" spans="2:50">
      <c r="B10" s="988"/>
      <c r="C10" s="989"/>
      <c r="D10" s="989"/>
      <c r="E10" s="989"/>
      <c r="F10" s="989"/>
      <c r="G10" s="990"/>
      <c r="H10" s="1042" t="s">
        <v>228</v>
      </c>
      <c r="I10" s="1043"/>
      <c r="J10" s="997" t="s">
        <v>261</v>
      </c>
      <c r="K10" s="998"/>
      <c r="L10" s="998" t="s">
        <v>261</v>
      </c>
      <c r="M10" s="998"/>
      <c r="N10" s="998" t="s">
        <v>261</v>
      </c>
      <c r="O10" s="998"/>
      <c r="P10" s="998" t="s">
        <v>261</v>
      </c>
      <c r="Q10" s="999"/>
      <c r="R10" s="1000" t="s">
        <v>261</v>
      </c>
      <c r="S10" s="1001"/>
      <c r="T10" s="1001" t="s">
        <v>261</v>
      </c>
      <c r="U10" s="1002"/>
      <c r="V10" s="1000" t="s">
        <v>261</v>
      </c>
      <c r="W10" s="1001"/>
      <c r="X10" s="1080" t="s">
        <v>261</v>
      </c>
      <c r="Y10" s="1081"/>
      <c r="Z10" s="1080" t="s">
        <v>261</v>
      </c>
      <c r="AA10" s="1081"/>
      <c r="AB10" s="1080" t="s">
        <v>261</v>
      </c>
      <c r="AC10" s="1082"/>
      <c r="AD10" s="1000" t="s">
        <v>261</v>
      </c>
      <c r="AE10" s="1001"/>
      <c r="AF10" s="1001" t="s">
        <v>261</v>
      </c>
      <c r="AG10" s="1002"/>
      <c r="AH10" s="1083">
        <f>SUM(J10:AG10)</f>
        <v>0</v>
      </c>
      <c r="AI10" s="1022"/>
      <c r="AJ10" s="1022"/>
      <c r="AK10" s="1023"/>
      <c r="AL10" s="1069"/>
      <c r="AM10" s="1070"/>
      <c r="AN10" s="1070"/>
      <c r="AO10" s="1070"/>
      <c r="AP10" s="1070"/>
      <c r="AQ10" s="1070"/>
      <c r="AR10" s="1070"/>
      <c r="AS10" s="1070"/>
      <c r="AT10" s="1070"/>
      <c r="AU10" s="1070"/>
      <c r="AV10" s="1071"/>
    </row>
    <row r="11" spans="2:50">
      <c r="B11" s="1072" t="s">
        <v>269</v>
      </c>
      <c r="C11" s="1073"/>
      <c r="D11" s="1073"/>
      <c r="E11" s="1073"/>
      <c r="F11" s="1073"/>
      <c r="G11" s="1073"/>
      <c r="H11" s="1073"/>
      <c r="I11" s="1074"/>
      <c r="J11" s="1075" t="s">
        <v>261</v>
      </c>
      <c r="K11" s="1076"/>
      <c r="L11" s="1076" t="s">
        <v>261</v>
      </c>
      <c r="M11" s="1076"/>
      <c r="N11" s="1076" t="s">
        <v>261</v>
      </c>
      <c r="O11" s="1076"/>
      <c r="P11" s="1076" t="s">
        <v>261</v>
      </c>
      <c r="Q11" s="1077"/>
      <c r="R11" s="1078" t="s">
        <v>261</v>
      </c>
      <c r="S11" s="1063"/>
      <c r="T11" s="1059" t="s">
        <v>261</v>
      </c>
      <c r="U11" s="1060"/>
      <c r="V11" s="1079" t="s">
        <v>261</v>
      </c>
      <c r="W11" s="1061"/>
      <c r="X11" s="1061" t="s">
        <v>261</v>
      </c>
      <c r="Y11" s="1061"/>
      <c r="Z11" s="1061" t="s">
        <v>261</v>
      </c>
      <c r="AA11" s="1061"/>
      <c r="AB11" s="1061" t="s">
        <v>261</v>
      </c>
      <c r="AC11" s="1062"/>
      <c r="AD11" s="1058" t="s">
        <v>261</v>
      </c>
      <c r="AE11" s="1059"/>
      <c r="AF11" s="1063" t="s">
        <v>261</v>
      </c>
      <c r="AG11" s="1064"/>
      <c r="AH11" s="1065"/>
      <c r="AI11" s="1066"/>
      <c r="AJ11" s="1067"/>
      <c r="AK11" s="1068"/>
      <c r="AL11" s="1048"/>
      <c r="AM11" s="1049"/>
      <c r="AN11" s="1049"/>
      <c r="AO11" s="1049"/>
      <c r="AP11" s="1049"/>
      <c r="AQ11" s="1049"/>
      <c r="AR11" s="1049"/>
      <c r="AS11" s="1049"/>
      <c r="AT11" s="1049"/>
      <c r="AU11" s="1049"/>
      <c r="AV11" s="1050"/>
    </row>
    <row r="12" spans="2:50">
      <c r="B12" s="1051" t="s">
        <v>268</v>
      </c>
      <c r="C12" s="1052"/>
      <c r="D12" s="1052"/>
      <c r="E12" s="1052"/>
      <c r="F12" s="1052"/>
      <c r="G12" s="1053"/>
      <c r="H12" s="1054" t="s">
        <v>245</v>
      </c>
      <c r="I12" s="1055"/>
      <c r="J12" s="1056" t="s">
        <v>261</v>
      </c>
      <c r="K12" s="1057"/>
      <c r="L12" s="1057" t="s">
        <v>261</v>
      </c>
      <c r="M12" s="1057"/>
      <c r="N12" s="1057" t="s">
        <v>261</v>
      </c>
      <c r="O12" s="1057"/>
      <c r="P12" s="1057" t="s">
        <v>261</v>
      </c>
      <c r="Q12" s="1057"/>
      <c r="R12" s="1058" t="s">
        <v>261</v>
      </c>
      <c r="S12" s="1059"/>
      <c r="T12" s="1059" t="s">
        <v>261</v>
      </c>
      <c r="U12" s="1060"/>
      <c r="V12" s="1003" t="s">
        <v>261</v>
      </c>
      <c r="W12" s="1004"/>
      <c r="X12" s="1004" t="s">
        <v>261</v>
      </c>
      <c r="Y12" s="1004"/>
      <c r="Z12" s="1004" t="s">
        <v>261</v>
      </c>
      <c r="AA12" s="1004"/>
      <c r="AB12" s="1004" t="s">
        <v>261</v>
      </c>
      <c r="AC12" s="1005"/>
      <c r="AD12" s="1058" t="s">
        <v>261</v>
      </c>
      <c r="AE12" s="1059"/>
      <c r="AF12" s="1059" t="s">
        <v>261</v>
      </c>
      <c r="AG12" s="1094"/>
      <c r="AH12" s="1065">
        <f t="shared" ref="AH12:AH25" si="0">SUM(J12:AG12)</f>
        <v>0</v>
      </c>
      <c r="AI12" s="1066"/>
      <c r="AJ12" s="1066">
        <f>SUM(AH12:AI13)</f>
        <v>0</v>
      </c>
      <c r="AK12" s="1089"/>
      <c r="AL12" s="1090"/>
      <c r="AM12" s="1091"/>
      <c r="AN12" s="1091"/>
      <c r="AO12" s="1091"/>
      <c r="AP12" s="1091"/>
      <c r="AQ12" s="1091"/>
      <c r="AR12" s="1091"/>
      <c r="AS12" s="1091"/>
      <c r="AT12" s="1091"/>
      <c r="AU12" s="1091"/>
      <c r="AV12" s="1092"/>
    </row>
    <row r="13" spans="2:50">
      <c r="B13" s="988"/>
      <c r="C13" s="989"/>
      <c r="D13" s="989"/>
      <c r="E13" s="989"/>
      <c r="F13" s="989"/>
      <c r="G13" s="990"/>
      <c r="H13" s="1042" t="s">
        <v>228</v>
      </c>
      <c r="I13" s="1043"/>
      <c r="J13" s="997" t="s">
        <v>261</v>
      </c>
      <c r="K13" s="998"/>
      <c r="L13" s="998" t="s">
        <v>261</v>
      </c>
      <c r="M13" s="998"/>
      <c r="N13" s="998" t="s">
        <v>261</v>
      </c>
      <c r="O13" s="998"/>
      <c r="P13" s="998" t="s">
        <v>261</v>
      </c>
      <c r="Q13" s="999"/>
      <c r="R13" s="1000" t="s">
        <v>261</v>
      </c>
      <c r="S13" s="1001"/>
      <c r="T13" s="1001" t="s">
        <v>261</v>
      </c>
      <c r="U13" s="1080"/>
      <c r="V13" s="1093" t="s">
        <v>261</v>
      </c>
      <c r="W13" s="1087"/>
      <c r="X13" s="1086" t="s">
        <v>261</v>
      </c>
      <c r="Y13" s="1087"/>
      <c r="Z13" s="1086" t="s">
        <v>261</v>
      </c>
      <c r="AA13" s="1087"/>
      <c r="AB13" s="1086" t="s">
        <v>261</v>
      </c>
      <c r="AC13" s="1088"/>
      <c r="AD13" s="1000" t="s">
        <v>261</v>
      </c>
      <c r="AE13" s="1001"/>
      <c r="AF13" s="1001" t="s">
        <v>261</v>
      </c>
      <c r="AG13" s="1002"/>
      <c r="AH13" s="1083">
        <f t="shared" si="0"/>
        <v>0</v>
      </c>
      <c r="AI13" s="1022"/>
      <c r="AJ13" s="1022"/>
      <c r="AK13" s="1023"/>
      <c r="AL13" s="1069"/>
      <c r="AM13" s="1070"/>
      <c r="AN13" s="1070"/>
      <c r="AO13" s="1070"/>
      <c r="AP13" s="1070"/>
      <c r="AQ13" s="1070"/>
      <c r="AR13" s="1070"/>
      <c r="AS13" s="1070"/>
      <c r="AT13" s="1070"/>
      <c r="AU13" s="1070"/>
      <c r="AV13" s="1071"/>
    </row>
    <row r="14" spans="2:50">
      <c r="B14" s="1051" t="s">
        <v>267</v>
      </c>
      <c r="C14" s="1052"/>
      <c r="D14" s="1052"/>
      <c r="E14" s="1052"/>
      <c r="F14" s="1052"/>
      <c r="G14" s="1053"/>
      <c r="H14" s="1054" t="s">
        <v>245</v>
      </c>
      <c r="I14" s="1055"/>
      <c r="J14" s="1056" t="s">
        <v>261</v>
      </c>
      <c r="K14" s="1057"/>
      <c r="L14" s="1057" t="s">
        <v>261</v>
      </c>
      <c r="M14" s="1057"/>
      <c r="N14" s="1059" t="s">
        <v>261</v>
      </c>
      <c r="O14" s="1059"/>
      <c r="P14" s="1057" t="s">
        <v>261</v>
      </c>
      <c r="Q14" s="1364"/>
      <c r="R14" s="1058" t="s">
        <v>261</v>
      </c>
      <c r="S14" s="1059"/>
      <c r="T14" s="1059" t="s">
        <v>261</v>
      </c>
      <c r="U14" s="1060"/>
      <c r="V14" s="1058" t="s">
        <v>261</v>
      </c>
      <c r="W14" s="1059"/>
      <c r="X14" s="1059" t="s">
        <v>261</v>
      </c>
      <c r="Y14" s="1059"/>
      <c r="Z14" s="1059" t="s">
        <v>261</v>
      </c>
      <c r="AA14" s="1059"/>
      <c r="AB14" s="1059" t="s">
        <v>261</v>
      </c>
      <c r="AC14" s="1094"/>
      <c r="AD14" s="1058" t="s">
        <v>261</v>
      </c>
      <c r="AE14" s="1059"/>
      <c r="AF14" s="1059" t="s">
        <v>261</v>
      </c>
      <c r="AG14" s="1094"/>
      <c r="AH14" s="1065">
        <f t="shared" si="0"/>
        <v>0</v>
      </c>
      <c r="AI14" s="1066"/>
      <c r="AJ14" s="1066">
        <f>SUM(AH14:AI15)</f>
        <v>0</v>
      </c>
      <c r="AK14" s="1089"/>
      <c r="AL14" s="1090"/>
      <c r="AM14" s="1091"/>
      <c r="AN14" s="1091"/>
      <c r="AO14" s="1091"/>
      <c r="AP14" s="1091"/>
      <c r="AQ14" s="1091"/>
      <c r="AR14" s="1091"/>
      <c r="AS14" s="1091"/>
      <c r="AT14" s="1091"/>
      <c r="AU14" s="1091"/>
      <c r="AV14" s="1092"/>
    </row>
    <row r="15" spans="2:50" ht="14.25" thickBot="1">
      <c r="B15" s="985"/>
      <c r="C15" s="986"/>
      <c r="D15" s="986"/>
      <c r="E15" s="986"/>
      <c r="F15" s="986"/>
      <c r="G15" s="987"/>
      <c r="H15" s="1116" t="s">
        <v>228</v>
      </c>
      <c r="I15" s="1117"/>
      <c r="J15" s="1368" t="s">
        <v>261</v>
      </c>
      <c r="K15" s="1120"/>
      <c r="L15" s="1120" t="s">
        <v>261</v>
      </c>
      <c r="M15" s="995"/>
      <c r="N15" s="1120" t="s">
        <v>261</v>
      </c>
      <c r="O15" s="995"/>
      <c r="P15" s="1120" t="s">
        <v>261</v>
      </c>
      <c r="Q15" s="1121"/>
      <c r="R15" s="1369" t="s">
        <v>261</v>
      </c>
      <c r="S15" s="1365"/>
      <c r="T15" s="1365" t="s">
        <v>261</v>
      </c>
      <c r="U15" s="1370"/>
      <c r="V15" s="1369" t="s">
        <v>261</v>
      </c>
      <c r="W15" s="1365"/>
      <c r="X15" s="1365" t="s">
        <v>261</v>
      </c>
      <c r="Y15" s="1365"/>
      <c r="Z15" s="1365" t="s">
        <v>261</v>
      </c>
      <c r="AA15" s="1365"/>
      <c r="AB15" s="1365" t="s">
        <v>261</v>
      </c>
      <c r="AC15" s="1366"/>
      <c r="AD15" s="1367" t="s">
        <v>261</v>
      </c>
      <c r="AE15" s="1365"/>
      <c r="AF15" s="1365" t="s">
        <v>261</v>
      </c>
      <c r="AG15" s="1366"/>
      <c r="AH15" s="1113">
        <f t="shared" si="0"/>
        <v>0</v>
      </c>
      <c r="AI15" s="1114"/>
      <c r="AJ15" s="1114"/>
      <c r="AK15" s="1115"/>
      <c r="AL15" s="1095"/>
      <c r="AM15" s="1096"/>
      <c r="AN15" s="1096"/>
      <c r="AO15" s="1096"/>
      <c r="AP15" s="1096"/>
      <c r="AQ15" s="1096"/>
      <c r="AR15" s="1096"/>
      <c r="AS15" s="1096"/>
      <c r="AT15" s="1096"/>
      <c r="AU15" s="1096"/>
      <c r="AV15" s="1097"/>
    </row>
    <row r="16" spans="2:50" ht="14.25" thickTop="1">
      <c r="B16" s="1098" t="s">
        <v>266</v>
      </c>
      <c r="C16" s="1099"/>
      <c r="D16" s="1099"/>
      <c r="E16" s="1099"/>
      <c r="F16" s="1099"/>
      <c r="G16" s="1100"/>
      <c r="H16" s="1101" t="s">
        <v>245</v>
      </c>
      <c r="I16" s="1102"/>
      <c r="J16" s="1103" t="s">
        <v>708</v>
      </c>
      <c r="K16" s="1104"/>
      <c r="L16" s="1105">
        <f>'様式11-6①'!L16:M16+'様式11-6②'!L16:M16+'様式11-6③'!L16:M16+'様式11-6④'!L16:M16+'様式11-6⑤'!L16:M16</f>
        <v>891.0450716180369</v>
      </c>
      <c r="M16" s="1106"/>
      <c r="N16" s="1105">
        <f>'様式11-6①'!N16:O16+'様式11-6②'!N16:O16+'様式11-6③'!N16:O16+'様式11-6④'!N16:O16+'様式11-6⑤'!N16:O16</f>
        <v>1001.459522546419</v>
      </c>
      <c r="O16" s="1106"/>
      <c r="P16" s="1105">
        <f>'様式11-6①'!P16:Q16+'様式11-6②'!P16:Q16+'様式11-6③'!P16:Q16+'様式11-6④'!P16:Q16+'様式11-6⑤'!P16:Q16</f>
        <v>445.99862068965518</v>
      </c>
      <c r="Q16" s="1105"/>
      <c r="R16" s="1107" t="s">
        <v>261</v>
      </c>
      <c r="S16" s="1108"/>
      <c r="T16" s="1108" t="s">
        <v>261</v>
      </c>
      <c r="U16" s="1109"/>
      <c r="V16" s="1107" t="s">
        <v>261</v>
      </c>
      <c r="W16" s="1108"/>
      <c r="X16" s="1108" t="s">
        <v>261</v>
      </c>
      <c r="Y16" s="1108"/>
      <c r="Z16" s="1108" t="s">
        <v>261</v>
      </c>
      <c r="AA16" s="1108"/>
      <c r="AB16" s="1108" t="s">
        <v>261</v>
      </c>
      <c r="AC16" s="1144"/>
      <c r="AD16" s="1145" t="s">
        <v>261</v>
      </c>
      <c r="AE16" s="1108"/>
      <c r="AF16" s="1108" t="s">
        <v>261</v>
      </c>
      <c r="AG16" s="1144"/>
      <c r="AH16" s="1146">
        <f t="shared" si="0"/>
        <v>2338.5032148541109</v>
      </c>
      <c r="AI16" s="1132"/>
      <c r="AJ16" s="1132">
        <f>SUM(AH16:AI17)</f>
        <v>11231.257198536714</v>
      </c>
      <c r="AK16" s="1133"/>
      <c r="AL16" s="1134"/>
      <c r="AM16" s="1135"/>
      <c r="AN16" s="1135"/>
      <c r="AO16" s="1135"/>
      <c r="AP16" s="1135"/>
      <c r="AQ16" s="1135"/>
      <c r="AR16" s="1135"/>
      <c r="AS16" s="1135"/>
      <c r="AT16" s="1135"/>
      <c r="AU16" s="1135"/>
      <c r="AV16" s="1136"/>
    </row>
    <row r="17" spans="2:50">
      <c r="B17" s="988"/>
      <c r="C17" s="989"/>
      <c r="D17" s="989"/>
      <c r="E17" s="989"/>
      <c r="F17" s="989"/>
      <c r="G17" s="990"/>
      <c r="H17" s="1042" t="s">
        <v>228</v>
      </c>
      <c r="I17" s="1043"/>
      <c r="J17" s="1137">
        <f>'様式11-6①'!J17:K17+'様式11-6②'!J17:K17+'様式11-6③'!J17:K17+'様式11-6④'!J17:K17+'様式11-6⑤'!J17:K17</f>
        <v>371.54816976127319</v>
      </c>
      <c r="K17" s="1138"/>
      <c r="L17" s="998" t="s">
        <v>708</v>
      </c>
      <c r="M17" s="1086"/>
      <c r="N17" s="998" t="s">
        <v>261</v>
      </c>
      <c r="O17" s="1086"/>
      <c r="P17" s="998"/>
      <c r="Q17" s="999"/>
      <c r="R17" s="1139">
        <f>'様式11-6①'!R17:S17+'様式11-6②'!R17:S17+'様式11-6③'!R17:S17+'様式11-6④'!R17:S17+'様式11-6⑤'!R17:S17</f>
        <v>89.279999999999987</v>
      </c>
      <c r="S17" s="1140"/>
      <c r="T17" s="1131">
        <f>'様式11-6①'!T17:U17+'様式11-6②'!T17:U17+'様式11-6③'!T17:U17+'様式11-6④'!T17:U17+'様式11-6⑤'!T17:U17</f>
        <v>86.399999999999991</v>
      </c>
      <c r="U17" s="1141"/>
      <c r="V17" s="1142">
        <f>'様式11-6①'!V17:W17+'様式11-6②'!V17:W17+'様式11-6③'!V17:W17+'様式11-6④'!V17:W17+'様式11-6⑤'!V17:W17</f>
        <v>2026.5204777050044</v>
      </c>
      <c r="W17" s="1143"/>
      <c r="X17" s="1127">
        <f>'様式11-6①'!X17:Y17+'様式11-6②'!X17:Y17+'様式11-6③'!X17:Y17+'様式11-6④'!X17:Y17+'様式11-6⑤'!X17:Y17</f>
        <v>2548.8871333928373</v>
      </c>
      <c r="Y17" s="1128"/>
      <c r="Z17" s="1127">
        <f>'様式11-6①'!Z17:AA17+'様式11-6②'!Z17:AA17+'様式11-6③'!Z17:AA17+'様式11-6④'!Z17:AA17+'様式11-6⑤'!Z17:AA17</f>
        <v>2441.0828516474535</v>
      </c>
      <c r="AA17" s="1128"/>
      <c r="AB17" s="1127">
        <f>'様式11-6①'!AB17:AC17+'様式11-6②'!AB17:AC17+'様式11-6③'!AB17:AC17+'様式11-6④'!AB17:AC17+'様式11-6⑤'!AB17:AC17</f>
        <v>1153.3553511760342</v>
      </c>
      <c r="AC17" s="1129"/>
      <c r="AD17" s="1130">
        <f>'様式11-6①'!AD17:AE17+'様式11-6②'!AD17:AE17+'様式11-6③'!AD17:AE17+'様式11-6④'!AD17:AE17+'様式11-6⑤'!AD17:AE17</f>
        <v>86.399999999999991</v>
      </c>
      <c r="AE17" s="1131"/>
      <c r="AF17" s="1130">
        <f>'様式11-6①'!AF17:AG17+'様式11-6②'!AF17:AG17+'様式11-6③'!AF17:AG17+'様式11-6④'!AF17:AG17+'様式11-6⑤'!AF17:AG17</f>
        <v>89.279999999999987</v>
      </c>
      <c r="AG17" s="1131"/>
      <c r="AH17" s="1083">
        <f t="shared" si="0"/>
        <v>8892.7539836826036</v>
      </c>
      <c r="AI17" s="1022"/>
      <c r="AJ17" s="1022"/>
      <c r="AK17" s="1023"/>
      <c r="AL17" s="1069"/>
      <c r="AM17" s="1070"/>
      <c r="AN17" s="1070"/>
      <c r="AO17" s="1070"/>
      <c r="AP17" s="1070"/>
      <c r="AQ17" s="1070"/>
      <c r="AR17" s="1070"/>
      <c r="AS17" s="1070"/>
      <c r="AT17" s="1070"/>
      <c r="AU17" s="1070"/>
      <c r="AV17" s="1071"/>
    </row>
    <row r="18" spans="2:50">
      <c r="B18" s="1051" t="s">
        <v>265</v>
      </c>
      <c r="C18" s="1052"/>
      <c r="D18" s="1052"/>
      <c r="E18" s="1052"/>
      <c r="F18" s="1052"/>
      <c r="G18" s="1053"/>
      <c r="H18" s="1054" t="s">
        <v>245</v>
      </c>
      <c r="I18" s="1055"/>
      <c r="J18" s="1056" t="s">
        <v>261</v>
      </c>
      <c r="K18" s="1057"/>
      <c r="L18" s="1124">
        <f>'様式11-6①'!L18:M18+'様式11-6②'!L18:M18+'様式11-6③'!L18:M18+'様式11-6④'!L18:M18+'様式11-6⑤'!L18:M18</f>
        <v>49.070000000000007</v>
      </c>
      <c r="M18" s="1124"/>
      <c r="N18" s="1124">
        <f>'様式11-6①'!N18:O18+'様式11-6②'!N18:O18+'様式11-6③'!N18:O18+'様式11-6④'!N18:O18+'様式11-6⑤'!N18:O18</f>
        <v>47.300000000000004</v>
      </c>
      <c r="O18" s="1124"/>
      <c r="P18" s="1084">
        <f>'様式11-6①'!P18:Q18+'様式11-6②'!P18:Q18+'様式11-6③'!P18:Q18+'様式11-6④'!P18:Q18+'様式11-6⑤'!P18:Q18</f>
        <v>31.590000000000003</v>
      </c>
      <c r="Q18" s="1084"/>
      <c r="R18" s="1125" t="s">
        <v>261</v>
      </c>
      <c r="S18" s="1124"/>
      <c r="T18" s="1124" t="s">
        <v>261</v>
      </c>
      <c r="U18" s="1126"/>
      <c r="V18" s="1125" t="s">
        <v>261</v>
      </c>
      <c r="W18" s="1124"/>
      <c r="X18" s="1124" t="s">
        <v>261</v>
      </c>
      <c r="Y18" s="1124"/>
      <c r="Z18" s="1124" t="s">
        <v>261</v>
      </c>
      <c r="AA18" s="1124"/>
      <c r="AB18" s="1124" t="s">
        <v>261</v>
      </c>
      <c r="AC18" s="1150"/>
      <c r="AD18" s="1151" t="s">
        <v>261</v>
      </c>
      <c r="AE18" s="1124"/>
      <c r="AF18" s="1124" t="s">
        <v>261</v>
      </c>
      <c r="AG18" s="1150"/>
      <c r="AH18" s="1065">
        <f t="shared" si="0"/>
        <v>127.96000000000001</v>
      </c>
      <c r="AI18" s="1066"/>
      <c r="AJ18" s="1066">
        <f>SUM(AH18:AI19)</f>
        <v>335.26000000000005</v>
      </c>
      <c r="AK18" s="1089"/>
      <c r="AL18" s="1134"/>
      <c r="AM18" s="1135"/>
      <c r="AN18" s="1135"/>
      <c r="AO18" s="1135"/>
      <c r="AP18" s="1135"/>
      <c r="AQ18" s="1135"/>
      <c r="AR18" s="1135"/>
      <c r="AS18" s="1135"/>
      <c r="AT18" s="1135"/>
      <c r="AU18" s="1135"/>
      <c r="AV18" s="1136"/>
    </row>
    <row r="19" spans="2:50">
      <c r="B19" s="988"/>
      <c r="C19" s="989"/>
      <c r="D19" s="989"/>
      <c r="E19" s="989"/>
      <c r="F19" s="989"/>
      <c r="G19" s="990"/>
      <c r="H19" s="1042" t="s">
        <v>228</v>
      </c>
      <c r="I19" s="1043"/>
      <c r="J19" s="1142">
        <f>'様式11-6①'!J19:K19+'様式11-6②'!J19:K19+'様式11-6③'!J19:K19+'様式11-6④'!J19:K19+'様式11-6⑤'!J19:K19</f>
        <v>36.45000000000001</v>
      </c>
      <c r="K19" s="1143"/>
      <c r="L19" s="998" t="s">
        <v>261</v>
      </c>
      <c r="M19" s="1086"/>
      <c r="N19" s="998" t="s">
        <v>261</v>
      </c>
      <c r="O19" s="1086"/>
      <c r="P19" s="998" t="s">
        <v>261</v>
      </c>
      <c r="Q19" s="999"/>
      <c r="R19" s="1139">
        <f>'様式11-6①'!R19:S19+'様式11-6②'!R19:S19+'様式11-6③'!R19:S19+'様式11-6④'!R19:S19+'様式11-6⑤'!R19:S19</f>
        <v>0</v>
      </c>
      <c r="S19" s="1131"/>
      <c r="T19" s="1140">
        <f>'様式11-6①'!T19:U19+'様式11-6②'!T19:U19+'様式11-6③'!T19:U19+'様式11-6④'!T19:U19+'様式11-6⑤'!T19:U19</f>
        <v>0</v>
      </c>
      <c r="U19" s="1148"/>
      <c r="V19" s="1149">
        <f>'様式11-6①'!V19:W19+'様式11-6②'!V19:W19+'様式11-6③'!V19:W19+'様式11-6④'!V19:W19+'様式11-6⑤'!V19:W19</f>
        <v>47.760000000000005</v>
      </c>
      <c r="W19" s="1128"/>
      <c r="X19" s="1127">
        <f>'様式11-6①'!X19:Y19+'様式11-6②'!X19:Y19+'様式11-6③'!X19:Y19+'様式11-6④'!X19:Y19+'様式11-6⑤'!X19:Y19</f>
        <v>45.33</v>
      </c>
      <c r="Y19" s="1128"/>
      <c r="Z19" s="1127">
        <f>'様式11-6①'!Z19:AA19+'様式11-6②'!Z19:AA19+'様式11-6③'!Z19:AA19+'様式11-6④'!Z19:AA19+'様式11-6⑤'!Z19:AA19</f>
        <v>43.74</v>
      </c>
      <c r="AA19" s="1128"/>
      <c r="AB19" s="1127">
        <f>'様式11-6①'!AB19:AC19+'様式11-6②'!AB19:AC19+'様式11-6③'!AB19:AC19+'様式11-6④'!AB19:AC19+'様式11-6⑤'!AB19:AC19</f>
        <v>34.020000000000003</v>
      </c>
      <c r="AC19" s="1129"/>
      <c r="AD19" s="1130">
        <f>'様式11-6①'!AD19:AE19+'様式11-6②'!AD19:AE19+'様式11-6③'!AD19:AE19+'様式11-6④'!AD19:AE19+'様式11-6⑤'!AD19:AE19</f>
        <v>0</v>
      </c>
      <c r="AE19" s="1131"/>
      <c r="AF19" s="1130">
        <f>'様式11-6①'!AF19:AG19+'様式11-6②'!AF19:AG19+'様式11-6③'!AF19:AG19+'様式11-6④'!AF19:AG19+'様式11-6⑤'!AF19:AG19</f>
        <v>0</v>
      </c>
      <c r="AG19" s="1131"/>
      <c r="AH19" s="1083">
        <f t="shared" si="0"/>
        <v>207.30000000000004</v>
      </c>
      <c r="AI19" s="1022"/>
      <c r="AJ19" s="1022"/>
      <c r="AK19" s="1023"/>
      <c r="AL19" s="1069"/>
      <c r="AM19" s="1070"/>
      <c r="AN19" s="1070"/>
      <c r="AO19" s="1070"/>
      <c r="AP19" s="1070"/>
      <c r="AQ19" s="1070"/>
      <c r="AR19" s="1070"/>
      <c r="AS19" s="1070"/>
      <c r="AT19" s="1070"/>
      <c r="AU19" s="1070"/>
      <c r="AV19" s="1071"/>
    </row>
    <row r="20" spans="2:50">
      <c r="B20" s="1051" t="s">
        <v>264</v>
      </c>
      <c r="C20" s="1052"/>
      <c r="D20" s="1052"/>
      <c r="E20" s="1052"/>
      <c r="F20" s="1052"/>
      <c r="G20" s="1053"/>
      <c r="H20" s="1054" t="s">
        <v>245</v>
      </c>
      <c r="I20" s="1055"/>
      <c r="J20" s="1056" t="s">
        <v>261</v>
      </c>
      <c r="K20" s="1057"/>
      <c r="L20" s="1084">
        <f>'様式11-6①'!L20:M20+'様式11-6②'!L20:M20+'様式11-6③'!L20:M20+'様式11-6④'!L20:M20+'様式11-6⑤'!L20:M20</f>
        <v>0</v>
      </c>
      <c r="M20" s="1147"/>
      <c r="N20" s="1084">
        <f>'様式11-6①'!N20:O20+'様式11-6②'!N20:O20+'様式11-6③'!N20:O20+'様式11-6④'!N20:O20+'様式11-6⑤'!N20:O20</f>
        <v>0</v>
      </c>
      <c r="O20" s="1084"/>
      <c r="P20" s="1084">
        <f>'様式11-6①'!P20:Q20+'様式11-6②'!P20:Q20+'様式11-6③'!P20:Q20+'様式11-6④'!P20:Q20+'様式11-6⑤'!P20:Q20</f>
        <v>0</v>
      </c>
      <c r="Q20" s="1084"/>
      <c r="R20" s="1125" t="s">
        <v>261</v>
      </c>
      <c r="S20" s="1124"/>
      <c r="T20" s="1124" t="s">
        <v>261</v>
      </c>
      <c r="U20" s="1126"/>
      <c r="V20" s="1125" t="s">
        <v>261</v>
      </c>
      <c r="W20" s="1124"/>
      <c r="X20" s="1124" t="s">
        <v>261</v>
      </c>
      <c r="Y20" s="1124"/>
      <c r="Z20" s="1124" t="s">
        <v>261</v>
      </c>
      <c r="AA20" s="1124"/>
      <c r="AB20" s="1124" t="s">
        <v>261</v>
      </c>
      <c r="AC20" s="1150"/>
      <c r="AD20" s="1151" t="s">
        <v>261</v>
      </c>
      <c r="AE20" s="1124"/>
      <c r="AF20" s="1124" t="s">
        <v>261</v>
      </c>
      <c r="AG20" s="1150"/>
      <c r="AH20" s="1065">
        <f t="shared" si="0"/>
        <v>0</v>
      </c>
      <c r="AI20" s="1066"/>
      <c r="AJ20" s="1066">
        <f>SUM(AH20:AI21)</f>
        <v>0</v>
      </c>
      <c r="AK20" s="1089"/>
      <c r="AL20" s="1134"/>
      <c r="AM20" s="1135"/>
      <c r="AN20" s="1135"/>
      <c r="AO20" s="1135"/>
      <c r="AP20" s="1135"/>
      <c r="AQ20" s="1135"/>
      <c r="AR20" s="1135"/>
      <c r="AS20" s="1135"/>
      <c r="AT20" s="1135"/>
      <c r="AU20" s="1135"/>
      <c r="AV20" s="1136"/>
    </row>
    <row r="21" spans="2:50">
      <c r="B21" s="988"/>
      <c r="C21" s="989"/>
      <c r="D21" s="989"/>
      <c r="E21" s="989"/>
      <c r="F21" s="989"/>
      <c r="G21" s="990"/>
      <c r="H21" s="1042" t="s">
        <v>228</v>
      </c>
      <c r="I21" s="1043"/>
      <c r="J21" s="1142">
        <f>'様式11-6①'!J21:K21+'様式11-6②'!J21:K21+'様式11-6③'!J21:K21+'様式11-6④'!J21:K21+'様式11-6⑤'!J21:K21</f>
        <v>0</v>
      </c>
      <c r="K21" s="1143"/>
      <c r="L21" s="998" t="s">
        <v>261</v>
      </c>
      <c r="M21" s="1086"/>
      <c r="N21" s="998" t="s">
        <v>261</v>
      </c>
      <c r="O21" s="998"/>
      <c r="P21" s="998" t="s">
        <v>261</v>
      </c>
      <c r="Q21" s="999"/>
      <c r="R21" s="1156" t="s">
        <v>261</v>
      </c>
      <c r="S21" s="1154"/>
      <c r="T21" s="1154" t="s">
        <v>261</v>
      </c>
      <c r="U21" s="1152"/>
      <c r="V21" s="1156">
        <f>'様式11-6①'!V21:W21+'様式11-6②'!V21:W21+'様式11-6③'!V21:W21+'様式11-6④'!V21:W21+'様式11-6⑤'!V21:W21</f>
        <v>0</v>
      </c>
      <c r="W21" s="1154"/>
      <c r="X21" s="1152">
        <f>'様式11-6①'!X21:Y21+'様式11-6②'!X21:Y21+'様式11-6③'!X21:Y21+'様式11-6④'!X21:Y21+'様式11-6⑤'!X21:Y21</f>
        <v>0</v>
      </c>
      <c r="Y21" s="1153"/>
      <c r="Z21" s="1154">
        <f>'様式11-6①'!Z21:AA21+'様式11-6②'!Z21:AA21+'様式11-6③'!Z21:AA21+'様式11-6④'!Z21:AA21+'様式11-6⑤'!Z21:AA21</f>
        <v>0</v>
      </c>
      <c r="AA21" s="1154"/>
      <c r="AB21" s="1154">
        <f>'様式11-6①'!AB21:AC21+'様式11-6②'!AB21:AC21+'様式11-6③'!AB21:AC21+'様式11-6④'!AB21:AC21+'様式11-6⑤'!AB21:AC21</f>
        <v>0</v>
      </c>
      <c r="AC21" s="1155"/>
      <c r="AD21" s="1153" t="s">
        <v>261</v>
      </c>
      <c r="AE21" s="1154"/>
      <c r="AF21" s="1154" t="s">
        <v>261</v>
      </c>
      <c r="AG21" s="1155"/>
      <c r="AH21" s="1083">
        <f t="shared" si="0"/>
        <v>0</v>
      </c>
      <c r="AI21" s="1022"/>
      <c r="AJ21" s="1022"/>
      <c r="AK21" s="1023"/>
      <c r="AL21" s="1069"/>
      <c r="AM21" s="1070"/>
      <c r="AN21" s="1070"/>
      <c r="AO21" s="1070"/>
      <c r="AP21" s="1070"/>
      <c r="AQ21" s="1070"/>
      <c r="AR21" s="1070"/>
      <c r="AS21" s="1070"/>
      <c r="AT21" s="1070"/>
      <c r="AU21" s="1070"/>
      <c r="AV21" s="1071"/>
    </row>
    <row r="22" spans="2:50">
      <c r="B22" s="1051" t="s">
        <v>263</v>
      </c>
      <c r="C22" s="1052"/>
      <c r="D22" s="1052"/>
      <c r="E22" s="1052"/>
      <c r="F22" s="1052"/>
      <c r="G22" s="1053"/>
      <c r="H22" s="1054" t="s">
        <v>245</v>
      </c>
      <c r="I22" s="1055"/>
      <c r="J22" s="1056" t="s">
        <v>261</v>
      </c>
      <c r="K22" s="1057"/>
      <c r="L22" s="1084">
        <f>'様式11-6①'!L22:M22+'様式11-6②'!L22:M22+'様式11-6③'!L22:M22+'様式11-6④'!L22:M22+'様式11-6⑤'!L22:M22</f>
        <v>0</v>
      </c>
      <c r="M22" s="1147"/>
      <c r="N22" s="1084">
        <f>'様式11-6①'!N22:O22+'様式11-6②'!N22:O22+'様式11-6③'!N22:O22+'様式11-6④'!N22:O22+'様式11-6⑤'!N22:O22</f>
        <v>0</v>
      </c>
      <c r="O22" s="1147"/>
      <c r="P22" s="1084">
        <f>'様式11-6①'!P22:Q22+'様式11-6②'!P22:Q22+'様式11-6③'!P22:Q22+'様式11-6④'!P22:Q22+'様式11-6⑤'!P22:Q22</f>
        <v>0</v>
      </c>
      <c r="Q22" s="1084"/>
      <c r="R22" s="1125" t="s">
        <v>261</v>
      </c>
      <c r="S22" s="1124"/>
      <c r="T22" s="1124" t="s">
        <v>261</v>
      </c>
      <c r="U22" s="1126"/>
      <c r="V22" s="1125" t="s">
        <v>261</v>
      </c>
      <c r="W22" s="1124"/>
      <c r="X22" s="1124" t="s">
        <v>261</v>
      </c>
      <c r="Y22" s="1124"/>
      <c r="Z22" s="1124" t="s">
        <v>261</v>
      </c>
      <c r="AA22" s="1124"/>
      <c r="AB22" s="1124" t="s">
        <v>261</v>
      </c>
      <c r="AC22" s="1150"/>
      <c r="AD22" s="1151" t="s">
        <v>261</v>
      </c>
      <c r="AE22" s="1124"/>
      <c r="AF22" s="1124" t="s">
        <v>261</v>
      </c>
      <c r="AG22" s="1150"/>
      <c r="AH22" s="1065">
        <f t="shared" si="0"/>
        <v>0</v>
      </c>
      <c r="AI22" s="1066"/>
      <c r="AJ22" s="1066">
        <f>SUM(AH22:AI23)</f>
        <v>0</v>
      </c>
      <c r="AK22" s="1089"/>
      <c r="AL22" s="1134"/>
      <c r="AM22" s="1135"/>
      <c r="AN22" s="1135"/>
      <c r="AO22" s="1135"/>
      <c r="AP22" s="1135"/>
      <c r="AQ22" s="1135"/>
      <c r="AR22" s="1135"/>
      <c r="AS22" s="1135"/>
      <c r="AT22" s="1135"/>
      <c r="AU22" s="1135"/>
      <c r="AV22" s="1136"/>
    </row>
    <row r="23" spans="2:50" ht="14.25" thickBot="1">
      <c r="B23" s="985"/>
      <c r="C23" s="986"/>
      <c r="D23" s="986"/>
      <c r="E23" s="986"/>
      <c r="F23" s="986"/>
      <c r="G23" s="987"/>
      <c r="H23" s="1116" t="s">
        <v>228</v>
      </c>
      <c r="I23" s="1117"/>
      <c r="J23" s="1118">
        <f>'様式11-6①'!J23:K23+'様式11-6②'!J23:K23+'様式11-6③'!J23:K23+'様式11-6④'!J23:K23+'様式11-6⑤'!J23:K23</f>
        <v>0</v>
      </c>
      <c r="K23" s="1119"/>
      <c r="L23" s="1120" t="s">
        <v>261</v>
      </c>
      <c r="M23" s="995"/>
      <c r="N23" s="1120" t="s">
        <v>261</v>
      </c>
      <c r="O23" s="995"/>
      <c r="P23" s="1120" t="s">
        <v>261</v>
      </c>
      <c r="Q23" s="1121"/>
      <c r="R23" s="1139">
        <f>'様式11-6①'!R23:S23+'様式11-6②'!R23:S23+'様式11-6③'!R23:S23+'様式11-6④'!R23:S23+'様式11-6⑤'!R23:S23</f>
        <v>0</v>
      </c>
      <c r="S23" s="1131"/>
      <c r="T23" s="1180">
        <f>'様式11-6①'!T23:U23+'様式11-6②'!T23:U23+'様式11-6③'!T23:U23+'様式11-6④'!T23:U23+'様式11-6⑤'!T23:U23</f>
        <v>0</v>
      </c>
      <c r="U23" s="1181"/>
      <c r="V23" s="1182">
        <f>'様式11-6①'!V23:W23+'様式11-6②'!V23:W23+'様式11-6③'!V23:W23+'様式11-6④'!V23:W23+'様式11-6⑤'!V23:W23</f>
        <v>0</v>
      </c>
      <c r="W23" s="1183"/>
      <c r="X23" s="1175">
        <f>'様式11-6①'!X23:Y23+'様式11-6②'!X23:Y23+'様式11-6③'!X23:Y23+'様式11-6④'!X23:Y23+'様式11-6⑤'!X23:Y23</f>
        <v>0</v>
      </c>
      <c r="Y23" s="1176"/>
      <c r="Z23" s="1175">
        <f>'様式11-6①'!Z23:AA23+'様式11-6②'!Z23:AA23+'様式11-6③'!Z23:AA23+'様式11-6④'!Z23:AA23+'様式11-6⑤'!Z23:AA23</f>
        <v>0</v>
      </c>
      <c r="AA23" s="1176"/>
      <c r="AB23" s="1175">
        <f>'様式11-6①'!AB23:AC23+'様式11-6②'!AB23:AC23+'様式11-6③'!AB23:AC23+'様式11-6④'!AB23:AC23+'様式11-6⑤'!AB23:AC23</f>
        <v>0</v>
      </c>
      <c r="AC23" s="1177"/>
      <c r="AD23" s="1178">
        <f>'様式11-6①'!AD23:AE23+'様式11-6②'!AD23:AE23+'様式11-6③'!AD23:AE23+'様式11-6④'!AD23:AE23+'様式11-6⑤'!AD23:AE23</f>
        <v>0</v>
      </c>
      <c r="AE23" s="1179"/>
      <c r="AF23" s="1178">
        <f>'様式11-6①'!AF23:AG23+'様式11-6②'!AF23:AG23+'様式11-6③'!AF23:AG23+'様式11-6④'!AF23:AG23+'様式11-6⑤'!AF23:AG23</f>
        <v>0</v>
      </c>
      <c r="AG23" s="1179"/>
      <c r="AH23" s="1113">
        <f t="shared" si="0"/>
        <v>0</v>
      </c>
      <c r="AI23" s="1114"/>
      <c r="AJ23" s="1114"/>
      <c r="AK23" s="1115"/>
      <c r="AL23" s="1157"/>
      <c r="AM23" s="1158"/>
      <c r="AN23" s="1158"/>
      <c r="AO23" s="1158"/>
      <c r="AP23" s="1158"/>
      <c r="AQ23" s="1158"/>
      <c r="AR23" s="1158"/>
      <c r="AS23" s="1158"/>
      <c r="AT23" s="1158"/>
      <c r="AU23" s="1158"/>
      <c r="AV23" s="1159"/>
    </row>
    <row r="24" spans="2:50">
      <c r="B24" s="1160" t="s">
        <v>262</v>
      </c>
      <c r="C24" s="1161"/>
      <c r="D24" s="1161"/>
      <c r="E24" s="1161"/>
      <c r="F24" s="1161"/>
      <c r="G24" s="1161"/>
      <c r="H24" s="1164" t="s">
        <v>228</v>
      </c>
      <c r="I24" s="1165"/>
      <c r="J24" s="1166">
        <f>'様式11-6①'!J24:K24+'様式11-6②'!J24:K24+'様式11-6③'!J24:K24+'様式11-6④'!J24:K24+'様式11-6⑤'!J24:K24</f>
        <v>942.40145888594145</v>
      </c>
      <c r="K24" s="1167"/>
      <c r="L24" s="1168">
        <f>'様式11-6①'!L24:M24+'様式11-6②'!L24:M24+'様式11-6③'!L24:M24+'様式11-6④'!L24:M24+'様式11-6⑤'!L24:M24</f>
        <v>2570.2228647214852</v>
      </c>
      <c r="M24" s="1169"/>
      <c r="N24" s="1170">
        <f>'様式11-6①'!N24:O24+'様式11-6②'!N24:O24+'様式11-6③'!N24:O24+'様式11-6④'!N24:O24+'様式11-6⑤'!N24:O24</f>
        <v>2913.2435013262593</v>
      </c>
      <c r="O24" s="1170"/>
      <c r="P24" s="1170">
        <f>'様式11-6①'!P24:Q24+'様式11-6②'!P24:Q24+'様式11-6③'!P24:Q24+'様式11-6④'!P24:Q24+'様式11-6⑤'!P24:Q24</f>
        <v>1166.7827586206895</v>
      </c>
      <c r="Q24" s="1170"/>
      <c r="R24" s="1362">
        <f>'様式11-6①'!R24:S24+'様式11-6②'!R24:S24+'様式11-6③'!R24:S24+'様式11-6④'!R24:S24+'様式11-6⑤'!R24:S24</f>
        <v>0</v>
      </c>
      <c r="S24" s="1170"/>
      <c r="T24" s="1173">
        <f>'様式11-6①'!T24:U24+'様式11-6②'!T24:U24+'様式11-6③'!T24:U24+'様式11-6④'!T24:U24+'様式11-6⑤'!T24:U24</f>
        <v>0</v>
      </c>
      <c r="U24" s="1174"/>
      <c r="V24" s="1172" t="s">
        <v>261</v>
      </c>
      <c r="W24" s="1173"/>
      <c r="X24" s="1173" t="s">
        <v>261</v>
      </c>
      <c r="Y24" s="1173"/>
      <c r="Z24" s="1173" t="s">
        <v>261</v>
      </c>
      <c r="AA24" s="1173"/>
      <c r="AB24" s="1173" t="s">
        <v>261</v>
      </c>
      <c r="AC24" s="1174"/>
      <c r="AD24" s="1172">
        <f>'様式11-6①'!AD24:AE24+'様式11-6②'!AD24:AE24+'様式11-6③'!AD24:AE24+'様式11-6④'!AD24:AE24+'様式11-6⑤'!AD24:AE24</f>
        <v>0</v>
      </c>
      <c r="AE24" s="1173"/>
      <c r="AF24" s="1170">
        <f>'様式11-6①'!AF24:AG24+'様式11-6②'!AF24:AG24+'様式11-6③'!AF24:AG24+'様式11-6④'!AF24:AG24+'様式11-6⑤'!AF24:AG24</f>
        <v>0</v>
      </c>
      <c r="AG24" s="1363"/>
      <c r="AH24" s="1204">
        <f t="shared" si="0"/>
        <v>7592.6505835543758</v>
      </c>
      <c r="AI24" s="1205"/>
      <c r="AJ24" s="1205"/>
      <c r="AK24" s="1205"/>
      <c r="AL24" s="1024"/>
      <c r="AM24" s="1025"/>
      <c r="AN24" s="1025"/>
      <c r="AO24" s="1025"/>
      <c r="AP24" s="1025"/>
      <c r="AQ24" s="1025"/>
      <c r="AR24" s="1025"/>
      <c r="AS24" s="1025"/>
      <c r="AT24" s="1025"/>
      <c r="AU24" s="1025"/>
      <c r="AV24" s="1026"/>
    </row>
    <row r="25" spans="2:50" ht="14.25" thickBot="1">
      <c r="B25" s="1162"/>
      <c r="C25" s="1163"/>
      <c r="D25" s="1163"/>
      <c r="E25" s="1163"/>
      <c r="F25" s="1163"/>
      <c r="G25" s="1163"/>
      <c r="H25" s="1193" t="s">
        <v>227</v>
      </c>
      <c r="I25" s="1194"/>
      <c r="J25" s="1195" t="s">
        <v>261</v>
      </c>
      <c r="K25" s="1196"/>
      <c r="L25" s="1196" t="s">
        <v>261</v>
      </c>
      <c r="M25" s="1196"/>
      <c r="N25" s="1196" t="s">
        <v>261</v>
      </c>
      <c r="O25" s="1196"/>
      <c r="P25" s="1196" t="s">
        <v>261</v>
      </c>
      <c r="Q25" s="1197"/>
      <c r="R25" s="1198" t="s">
        <v>261</v>
      </c>
      <c r="S25" s="1186"/>
      <c r="T25" s="1186" t="s">
        <v>261</v>
      </c>
      <c r="U25" s="1199"/>
      <c r="V25" s="1200">
        <f>'様式11-6①'!V25:W25+'様式11-6②'!V25:W25+'様式11-6③'!V25:W25+'様式11-6④'!V25:W25+'様式11-6⑤'!V25:W25</f>
        <v>1451.646597156398</v>
      </c>
      <c r="W25" s="1180"/>
      <c r="X25" s="1201">
        <f>'様式11-6①'!X25:Y25+'様式11-6②'!X25:Y25+'様式11-6③'!X25:Y25+'様式11-6④'!X25:Y25+'様式11-6⑤'!X25:Y25</f>
        <v>1837.5585213270142</v>
      </c>
      <c r="Y25" s="1180"/>
      <c r="Z25" s="1201">
        <f>'様式11-6①'!Z25:AA25+'様式11-6②'!Z25:AA25+'様式11-6③'!Z25:AA25+'様式11-6④'!Z25:AA25+'様式11-6⑤'!Z25:AA25</f>
        <v>1763.4649478672984</v>
      </c>
      <c r="AA25" s="1201"/>
      <c r="AB25" s="1184">
        <f>'様式11-6①'!AB25:AC25+'様式11-6②'!AB25:AC25+'様式11-6③'!AB25:AC25+'様式11-6④'!AB25:AC25+'様式11-6⑤'!AB25:AC25</f>
        <v>800.09057819905206</v>
      </c>
      <c r="AC25" s="1180"/>
      <c r="AD25" s="1198" t="s">
        <v>261</v>
      </c>
      <c r="AE25" s="1186"/>
      <c r="AF25" s="1186" t="s">
        <v>261</v>
      </c>
      <c r="AG25" s="1187"/>
      <c r="AH25" s="1188">
        <f t="shared" si="0"/>
        <v>5852.7606445497631</v>
      </c>
      <c r="AI25" s="1189"/>
      <c r="AJ25" s="1189"/>
      <c r="AK25" s="1189"/>
      <c r="AL25" s="1190"/>
      <c r="AM25" s="1191"/>
      <c r="AN25" s="1191"/>
      <c r="AO25" s="1191"/>
      <c r="AP25" s="1191"/>
      <c r="AQ25" s="1191"/>
      <c r="AR25" s="1191"/>
      <c r="AS25" s="1191"/>
      <c r="AT25" s="1191"/>
      <c r="AU25" s="1191"/>
      <c r="AV25" s="1192"/>
    </row>
    <row r="26" spans="2:50" ht="13.5" customHeight="1">
      <c r="AL26" s="93"/>
      <c r="AM26" s="93"/>
      <c r="AN26" s="93"/>
      <c r="AO26" s="93"/>
      <c r="AP26" s="93"/>
      <c r="AQ26" s="613"/>
      <c r="AR26" s="613"/>
      <c r="AS26" s="613"/>
      <c r="AT26" s="613"/>
      <c r="AU26" s="613"/>
      <c r="AV26" s="613"/>
    </row>
    <row r="27" spans="2:50" ht="13.5" customHeight="1" thickBot="1">
      <c r="B27" s="88" t="s">
        <v>491</v>
      </c>
      <c r="AL27" s="93" t="s">
        <v>260</v>
      </c>
      <c r="AM27" s="93"/>
      <c r="AN27" s="93"/>
      <c r="AO27" s="93"/>
      <c r="AP27" s="93"/>
      <c r="AQ27" s="613"/>
      <c r="AR27" s="613"/>
      <c r="AS27" s="613"/>
      <c r="AT27" s="613"/>
      <c r="AU27" s="613"/>
      <c r="AV27" s="613"/>
    </row>
    <row r="28" spans="2:50" ht="13.5" customHeight="1">
      <c r="B28" s="1234" t="s">
        <v>259</v>
      </c>
      <c r="C28" s="981"/>
      <c r="D28" s="981"/>
      <c r="E28" s="980" t="s">
        <v>173</v>
      </c>
      <c r="F28" s="981"/>
      <c r="G28" s="981"/>
      <c r="H28" s="982"/>
      <c r="I28" s="980" t="s">
        <v>258</v>
      </c>
      <c r="J28" s="981"/>
      <c r="K28" s="981"/>
      <c r="L28" s="981"/>
      <c r="M28" s="981"/>
      <c r="N28" s="981"/>
      <c r="O28" s="981"/>
      <c r="P28" s="981"/>
      <c r="Q28" s="982"/>
      <c r="R28" s="980" t="s">
        <v>257</v>
      </c>
      <c r="S28" s="981"/>
      <c r="T28" s="981"/>
      <c r="U28" s="981"/>
      <c r="V28" s="981"/>
      <c r="W28" s="981"/>
      <c r="X28" s="981"/>
      <c r="Y28" s="981"/>
      <c r="Z28" s="981"/>
      <c r="AA28" s="981"/>
      <c r="AB28" s="981"/>
      <c r="AC28" s="981"/>
      <c r="AD28" s="981"/>
      <c r="AE28" s="981"/>
      <c r="AF28" s="981"/>
      <c r="AG28" s="982"/>
      <c r="AH28" s="980" t="s">
        <v>256</v>
      </c>
      <c r="AI28" s="981"/>
      <c r="AJ28" s="981"/>
      <c r="AK28" s="1235"/>
      <c r="AL28" s="1236" t="s">
        <v>173</v>
      </c>
      <c r="AM28" s="1237"/>
      <c r="AN28" s="1010" t="s">
        <v>255</v>
      </c>
      <c r="AO28" s="1011"/>
      <c r="AP28" s="1011"/>
      <c r="AQ28" s="1206"/>
      <c r="AR28" s="1010" t="s">
        <v>254</v>
      </c>
      <c r="AS28" s="1011"/>
      <c r="AT28" s="1011"/>
      <c r="AU28" s="1011"/>
      <c r="AV28" s="1012"/>
      <c r="AW28" s="90"/>
      <c r="AX28" s="90"/>
    </row>
    <row r="29" spans="2:50" ht="13.5" customHeight="1">
      <c r="B29" s="1207" t="s">
        <v>284</v>
      </c>
      <c r="C29" s="1209" t="s">
        <v>253</v>
      </c>
      <c r="D29" s="1210"/>
      <c r="E29" s="1215" t="s">
        <v>252</v>
      </c>
      <c r="F29" s="1216"/>
      <c r="G29" s="1216"/>
      <c r="H29" s="1217"/>
      <c r="I29" s="614" t="s">
        <v>232</v>
      </c>
      <c r="J29" s="173"/>
      <c r="K29" s="173"/>
      <c r="L29" s="173"/>
      <c r="M29" s="173"/>
      <c r="N29" s="173"/>
      <c r="O29" s="173"/>
      <c r="P29" s="173"/>
      <c r="Q29" s="615"/>
      <c r="R29" s="1221">
        <f>IF($AJ$16+$AJ$18+$AJ$20+$AJ$22=0,0,1644.76)</f>
        <v>1644.76</v>
      </c>
      <c r="S29" s="1221"/>
      <c r="T29" s="173" t="s">
        <v>250</v>
      </c>
      <c r="U29" s="173"/>
      <c r="V29" s="173"/>
      <c r="W29" s="1222">
        <f>'様式11-5'!Q21+'様式11-5'!Q64+'様式11-5'!Q77</f>
        <v>6.13</v>
      </c>
      <c r="X29" s="1222"/>
      <c r="Y29" s="173" t="s">
        <v>624</v>
      </c>
      <c r="Z29" s="173"/>
      <c r="AA29" s="173">
        <v>1</v>
      </c>
      <c r="AB29" s="173" t="s">
        <v>248</v>
      </c>
      <c r="AC29" s="173"/>
      <c r="AD29" s="181">
        <v>0.85</v>
      </c>
      <c r="AE29" s="173" t="s">
        <v>247</v>
      </c>
      <c r="AF29" s="173"/>
      <c r="AG29" s="173"/>
      <c r="AH29" s="1223">
        <f>R29*W29*AA29*AD29</f>
        <v>8570.0219799999995</v>
      </c>
      <c r="AI29" s="1224"/>
      <c r="AJ29" s="1224"/>
      <c r="AK29" s="1225"/>
      <c r="AL29" s="1226" t="s">
        <v>166</v>
      </c>
      <c r="AM29" s="1227"/>
      <c r="AN29" s="1230">
        <v>0.43099999999999999</v>
      </c>
      <c r="AO29" s="1231"/>
      <c r="AP29" s="1255" t="s">
        <v>655</v>
      </c>
      <c r="AQ29" s="1256"/>
      <c r="AR29" s="1257">
        <f>AN29*AB32/1000</f>
        <v>0.17584721116710872</v>
      </c>
      <c r="AS29" s="1258"/>
      <c r="AT29" s="1258"/>
      <c r="AU29" s="1255" t="s">
        <v>220</v>
      </c>
      <c r="AV29" s="1276"/>
      <c r="AW29" s="90"/>
      <c r="AX29" s="90"/>
    </row>
    <row r="30" spans="2:50" ht="13.5" customHeight="1">
      <c r="B30" s="1208"/>
      <c r="C30" s="1211"/>
      <c r="D30" s="1212"/>
      <c r="E30" s="1218"/>
      <c r="F30" s="1219"/>
      <c r="G30" s="1219"/>
      <c r="H30" s="1220"/>
      <c r="I30" s="1278" t="s">
        <v>225</v>
      </c>
      <c r="J30" s="1229"/>
      <c r="K30" s="1279"/>
      <c r="L30" s="1280" t="s">
        <v>246</v>
      </c>
      <c r="M30" s="1229"/>
      <c r="N30" s="1229"/>
      <c r="O30" s="1279"/>
      <c r="P30" s="1281" t="s">
        <v>228</v>
      </c>
      <c r="Q30" s="1282"/>
      <c r="R30" s="179" t="s">
        <v>635</v>
      </c>
      <c r="S30" s="178">
        <f>IF(P30="夏季",17.25,16.16)</f>
        <v>16.16</v>
      </c>
      <c r="T30" s="616" t="s">
        <v>636</v>
      </c>
      <c r="U30" s="617">
        <v>-5.0199999999999996</v>
      </c>
      <c r="V30" s="616" t="s">
        <v>636</v>
      </c>
      <c r="W30" s="618">
        <v>3.36</v>
      </c>
      <c r="X30" s="619" t="s">
        <v>643</v>
      </c>
      <c r="Y30" s="169" t="s">
        <v>239</v>
      </c>
      <c r="Z30" s="619"/>
      <c r="AA30" s="177"/>
      <c r="AB30" s="1283">
        <f>J$17+J$19+J$23+J$21</f>
        <v>407.99816976127318</v>
      </c>
      <c r="AC30" s="1283"/>
      <c r="AD30" s="169" t="s">
        <v>644</v>
      </c>
      <c r="AE30" s="169"/>
      <c r="AF30" s="169"/>
      <c r="AG30" s="620"/>
      <c r="AH30" s="1284">
        <f>(S30+U30+W30)*AB30</f>
        <v>5915.9734615384614</v>
      </c>
      <c r="AI30" s="1285"/>
      <c r="AJ30" s="1285"/>
      <c r="AK30" s="1286"/>
      <c r="AL30" s="1228"/>
      <c r="AM30" s="1229"/>
      <c r="AN30" s="1232"/>
      <c r="AO30" s="1233"/>
      <c r="AP30" s="1242"/>
      <c r="AQ30" s="1243"/>
      <c r="AR30" s="1246"/>
      <c r="AS30" s="1247"/>
      <c r="AT30" s="1247"/>
      <c r="AU30" s="1242"/>
      <c r="AV30" s="1277"/>
      <c r="AW30" s="90"/>
      <c r="AX30" s="90"/>
    </row>
    <row r="31" spans="2:50" ht="13.5" customHeight="1">
      <c r="B31" s="1208"/>
      <c r="C31" s="1211"/>
      <c r="D31" s="1212"/>
      <c r="E31" s="1218"/>
      <c r="F31" s="1219"/>
      <c r="G31" s="1219"/>
      <c r="H31" s="1220"/>
      <c r="I31" s="621"/>
      <c r="J31" s="622"/>
      <c r="K31" s="622"/>
      <c r="L31" s="623"/>
      <c r="M31" s="623"/>
      <c r="N31" s="623"/>
      <c r="O31" s="623"/>
      <c r="P31" s="623"/>
      <c r="Q31" s="624"/>
      <c r="R31" s="176"/>
      <c r="S31" s="625" t="s">
        <v>238</v>
      </c>
      <c r="T31" s="626"/>
      <c r="U31" s="627" t="s">
        <v>237</v>
      </c>
      <c r="V31" s="626"/>
      <c r="W31" s="628" t="s">
        <v>236</v>
      </c>
      <c r="X31" s="629"/>
      <c r="Y31" s="175"/>
      <c r="Z31" s="629"/>
      <c r="AA31" s="371"/>
      <c r="AB31" s="386"/>
      <c r="AC31" s="386"/>
      <c r="AD31" s="175"/>
      <c r="AE31" s="175"/>
      <c r="AF31" s="175"/>
      <c r="AG31" s="630"/>
      <c r="AH31" s="1287"/>
      <c r="AI31" s="1288"/>
      <c r="AJ31" s="1288"/>
      <c r="AK31" s="1289"/>
      <c r="AL31" s="1228"/>
      <c r="AM31" s="1229"/>
      <c r="AN31" s="1232"/>
      <c r="AO31" s="1233"/>
      <c r="AP31" s="1242"/>
      <c r="AQ31" s="1243"/>
      <c r="AR31" s="1246"/>
      <c r="AS31" s="1247"/>
      <c r="AT31" s="1247"/>
      <c r="AU31" s="1242"/>
      <c r="AV31" s="1277"/>
      <c r="AW31" s="90"/>
      <c r="AX31" s="90"/>
    </row>
    <row r="32" spans="2:50" ht="13.5" customHeight="1">
      <c r="B32" s="1208"/>
      <c r="C32" s="1213"/>
      <c r="D32" s="1214"/>
      <c r="E32" s="1270" t="s">
        <v>222</v>
      </c>
      <c r="F32" s="1271"/>
      <c r="G32" s="1271"/>
      <c r="H32" s="1272"/>
      <c r="I32" s="631"/>
      <c r="J32" s="170"/>
      <c r="K32" s="170"/>
      <c r="L32" s="170"/>
      <c r="M32" s="170"/>
      <c r="N32" s="170"/>
      <c r="O32" s="170"/>
      <c r="P32" s="170"/>
      <c r="Q32" s="632"/>
      <c r="R32" s="172"/>
      <c r="S32" s="172"/>
      <c r="T32" s="170"/>
      <c r="U32" s="170"/>
      <c r="V32" s="170"/>
      <c r="W32" s="633"/>
      <c r="X32" s="634"/>
      <c r="Y32" s="634"/>
      <c r="Z32" s="635"/>
      <c r="AA32" s="636"/>
      <c r="AB32" s="1273">
        <f>SUM(AB30:AC30)</f>
        <v>407.99816976127318</v>
      </c>
      <c r="AC32" s="1273"/>
      <c r="AD32" s="637" t="s">
        <v>235</v>
      </c>
      <c r="AE32" s="170"/>
      <c r="AF32" s="170"/>
      <c r="AG32" s="170"/>
      <c r="AH32" s="1267">
        <f>SUM(AH29:AK30)</f>
        <v>14485.99544153846</v>
      </c>
      <c r="AI32" s="1268"/>
      <c r="AJ32" s="1268"/>
      <c r="AK32" s="1269"/>
      <c r="AL32" s="1228"/>
      <c r="AM32" s="1229"/>
      <c r="AN32" s="1232"/>
      <c r="AO32" s="1233"/>
      <c r="AP32" s="1242"/>
      <c r="AQ32" s="1243"/>
      <c r="AR32" s="1246"/>
      <c r="AS32" s="1247"/>
      <c r="AT32" s="1247"/>
      <c r="AU32" s="1242"/>
      <c r="AV32" s="1277"/>
      <c r="AW32" s="90"/>
      <c r="AX32" s="90"/>
    </row>
    <row r="33" spans="2:50" ht="13.5" customHeight="1">
      <c r="B33" s="1208"/>
      <c r="C33" s="1209" t="s">
        <v>234</v>
      </c>
      <c r="D33" s="1210"/>
      <c r="E33" s="1274" t="s">
        <v>233</v>
      </c>
      <c r="F33" s="1216"/>
      <c r="G33" s="1216"/>
      <c r="H33" s="1217"/>
      <c r="I33" s="614" t="s">
        <v>232</v>
      </c>
      <c r="J33" s="173"/>
      <c r="K33" s="173"/>
      <c r="L33" s="173"/>
      <c r="M33" s="173"/>
      <c r="N33" s="173"/>
      <c r="O33" s="173"/>
      <c r="P33" s="173"/>
      <c r="Q33" s="615"/>
      <c r="R33" s="354" t="s">
        <v>616</v>
      </c>
      <c r="S33" s="1275">
        <f>IF('様式11-5'!Y$1="LPG",0,IF(J$24&lt;50,料金単価!$C$7,(IF(J$24&lt;100,料金単価!$C$8,IF($J$24&lt;250,料金単価!$C$9,IF($J$24&lt;500,料金単価!$C$10,IF($J$24&lt;800,料金単価!$C$11,料金単価!$C$12)))))))</f>
        <v>6820</v>
      </c>
      <c r="T33" s="1275"/>
      <c r="U33" s="173" t="s">
        <v>231</v>
      </c>
      <c r="V33" s="388"/>
      <c r="W33" s="174"/>
      <c r="X33" s="174"/>
      <c r="Y33" s="174"/>
      <c r="Z33" s="174"/>
      <c r="AA33" s="174"/>
      <c r="AB33" s="173">
        <v>1</v>
      </c>
      <c r="AC33" s="387" t="s">
        <v>229</v>
      </c>
      <c r="AD33" s="173"/>
      <c r="AE33" s="173"/>
      <c r="AF33" s="173"/>
      <c r="AG33" s="173"/>
      <c r="AH33" s="1223">
        <f>S33*AB33</f>
        <v>6820</v>
      </c>
      <c r="AI33" s="1224"/>
      <c r="AJ33" s="1224"/>
      <c r="AK33" s="1225"/>
      <c r="AL33" s="1254" t="s">
        <v>233</v>
      </c>
      <c r="AM33" s="1227"/>
      <c r="AN33" s="1230">
        <v>2.29</v>
      </c>
      <c r="AO33" s="1231"/>
      <c r="AP33" s="1255" t="s">
        <v>645</v>
      </c>
      <c r="AQ33" s="1256"/>
      <c r="AR33" s="1257">
        <f>AN33*X35/1000</f>
        <v>0</v>
      </c>
      <c r="AS33" s="1258"/>
      <c r="AT33" s="1258"/>
      <c r="AU33" s="1259" t="s">
        <v>220</v>
      </c>
      <c r="AV33" s="1260"/>
      <c r="AW33" s="90"/>
      <c r="AX33" s="90"/>
    </row>
    <row r="34" spans="2:50" ht="13.5" customHeight="1">
      <c r="B34" s="1208"/>
      <c r="C34" s="1211"/>
      <c r="D34" s="1212"/>
      <c r="E34" s="1218"/>
      <c r="F34" s="1219"/>
      <c r="G34" s="1219"/>
      <c r="H34" s="1220"/>
      <c r="I34" s="638" t="s">
        <v>225</v>
      </c>
      <c r="J34" s="168"/>
      <c r="K34" s="168"/>
      <c r="L34" s="168"/>
      <c r="M34" s="168"/>
      <c r="N34" s="168"/>
      <c r="O34" s="168"/>
      <c r="P34" s="168" t="s">
        <v>228</v>
      </c>
      <c r="Q34" s="639"/>
      <c r="R34" s="179" t="s">
        <v>616</v>
      </c>
      <c r="S34" s="1261">
        <f>IF(P34="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107.74</v>
      </c>
      <c r="T34" s="1261"/>
      <c r="U34" s="168" t="s">
        <v>226</v>
      </c>
      <c r="V34" s="640" t="s">
        <v>617</v>
      </c>
      <c r="W34" s="641">
        <v>-37.96</v>
      </c>
      <c r="X34" s="642" t="s">
        <v>474</v>
      </c>
      <c r="Y34" s="623" t="s">
        <v>475</v>
      </c>
      <c r="Z34" s="1262">
        <f>IF('様式11-5'!Y$1="LPG",0,J$24)</f>
        <v>942.40145888594145</v>
      </c>
      <c r="AA34" s="1262"/>
      <c r="AB34" s="168" t="s">
        <v>648</v>
      </c>
      <c r="AC34" s="168"/>
      <c r="AD34" s="168"/>
      <c r="AE34" s="168"/>
      <c r="AF34" s="168"/>
      <c r="AG34" s="168"/>
      <c r="AH34" s="1263">
        <f>(S34+W34)*Z34</f>
        <v>65760.77380106099</v>
      </c>
      <c r="AI34" s="1264"/>
      <c r="AJ34" s="1264"/>
      <c r="AK34" s="1265"/>
      <c r="AL34" s="1228"/>
      <c r="AM34" s="1229"/>
      <c r="AN34" s="1232"/>
      <c r="AO34" s="1233"/>
      <c r="AP34" s="1242"/>
      <c r="AQ34" s="1243"/>
      <c r="AR34" s="1246"/>
      <c r="AS34" s="1247"/>
      <c r="AT34" s="1247"/>
      <c r="AU34" s="1250"/>
      <c r="AV34" s="1251"/>
      <c r="AW34" s="90"/>
      <c r="AX34" s="90"/>
    </row>
    <row r="35" spans="2:50" ht="13.5" customHeight="1">
      <c r="B35" s="1208"/>
      <c r="C35" s="1211"/>
      <c r="D35" s="1212"/>
      <c r="E35" s="1270" t="s">
        <v>222</v>
      </c>
      <c r="F35" s="1271"/>
      <c r="G35" s="1271"/>
      <c r="H35" s="1272"/>
      <c r="I35" s="631"/>
      <c r="J35" s="170"/>
      <c r="K35" s="170"/>
      <c r="L35" s="170"/>
      <c r="M35" s="170"/>
      <c r="N35" s="170"/>
      <c r="O35" s="170"/>
      <c r="P35" s="170"/>
      <c r="Q35" s="632"/>
      <c r="R35" s="172"/>
      <c r="S35" s="172"/>
      <c r="T35" s="170"/>
      <c r="U35" s="170"/>
      <c r="V35" s="170"/>
      <c r="W35" s="633"/>
      <c r="X35" s="634"/>
      <c r="Y35" s="634"/>
      <c r="Z35" s="1266">
        <f>SUM(Z34:Z34)</f>
        <v>942.40145888594145</v>
      </c>
      <c r="AA35" s="1266"/>
      <c r="AB35" s="635" t="s">
        <v>221</v>
      </c>
      <c r="AC35" s="635"/>
      <c r="AD35" s="170"/>
      <c r="AE35" s="170"/>
      <c r="AF35" s="170"/>
      <c r="AG35" s="170"/>
      <c r="AH35" s="1267">
        <f>SUM(AH33:AK34)</f>
        <v>72580.77380106099</v>
      </c>
      <c r="AI35" s="1268"/>
      <c r="AJ35" s="1268"/>
      <c r="AK35" s="1269"/>
      <c r="AL35" s="1238"/>
      <c r="AM35" s="1239"/>
      <c r="AN35" s="1240"/>
      <c r="AO35" s="1241"/>
      <c r="AP35" s="1244"/>
      <c r="AQ35" s="1245"/>
      <c r="AR35" s="1248"/>
      <c r="AS35" s="1249"/>
      <c r="AT35" s="1249"/>
      <c r="AU35" s="1252"/>
      <c r="AV35" s="1253"/>
      <c r="AW35" s="90"/>
      <c r="AX35" s="90"/>
    </row>
    <row r="36" spans="2:50" ht="13.5" customHeight="1">
      <c r="B36" s="1208"/>
      <c r="C36" s="1211"/>
      <c r="D36" s="1212"/>
      <c r="E36" s="1274" t="s">
        <v>621</v>
      </c>
      <c r="F36" s="1216"/>
      <c r="G36" s="1216"/>
      <c r="H36" s="1217"/>
      <c r="I36" s="614" t="s">
        <v>232</v>
      </c>
      <c r="J36" s="173"/>
      <c r="K36" s="173"/>
      <c r="L36" s="173"/>
      <c r="M36" s="173"/>
      <c r="N36" s="173"/>
      <c r="O36" s="173"/>
      <c r="P36" s="173"/>
      <c r="Q36" s="615"/>
      <c r="R36" s="1224">
        <f>IF(AND('様式11-5'!Y$1="LPG",OR('様式11-5'!$AB$83&gt;2.5,'様式11-5'!$AC$83&gt;2.5)),料金単価!$C$18+料金単価!$C$19,IF('様式11-5'!Y$1="LPG",料金単価!$C$18,0))</f>
        <v>0</v>
      </c>
      <c r="S36" s="1224"/>
      <c r="T36" s="173" t="s">
        <v>231</v>
      </c>
      <c r="U36" s="173"/>
      <c r="V36" s="174"/>
      <c r="W36" s="174"/>
      <c r="X36" s="174"/>
      <c r="Y36" s="174"/>
      <c r="Z36" s="174"/>
      <c r="AA36" s="174"/>
      <c r="AB36" s="173">
        <v>1</v>
      </c>
      <c r="AC36" s="387" t="s">
        <v>229</v>
      </c>
      <c r="AD36" s="173"/>
      <c r="AE36" s="173"/>
      <c r="AF36" s="173"/>
      <c r="AG36" s="173"/>
      <c r="AH36" s="1223">
        <f>R36*AB36</f>
        <v>0</v>
      </c>
      <c r="AI36" s="1224"/>
      <c r="AJ36" s="1224"/>
      <c r="AK36" s="1225"/>
      <c r="AL36" s="1228" t="s">
        <v>230</v>
      </c>
      <c r="AM36" s="1229"/>
      <c r="AN36" s="1232">
        <v>6</v>
      </c>
      <c r="AO36" s="1233"/>
      <c r="AP36" s="1242" t="s">
        <v>223</v>
      </c>
      <c r="AQ36" s="1243"/>
      <c r="AR36" s="1246">
        <f>AN36*X38/1000</f>
        <v>0</v>
      </c>
      <c r="AS36" s="1247"/>
      <c r="AT36" s="1247"/>
      <c r="AU36" s="1250" t="s">
        <v>220</v>
      </c>
      <c r="AV36" s="1251"/>
      <c r="AW36" s="90"/>
      <c r="AX36" s="90"/>
    </row>
    <row r="37" spans="2:50" ht="13.5" customHeight="1">
      <c r="B37" s="1208"/>
      <c r="C37" s="1211"/>
      <c r="D37" s="1212"/>
      <c r="E37" s="1218"/>
      <c r="F37" s="1219"/>
      <c r="G37" s="1219"/>
      <c r="H37" s="1220"/>
      <c r="I37" s="638" t="s">
        <v>225</v>
      </c>
      <c r="J37" s="168"/>
      <c r="K37" s="168"/>
      <c r="L37" s="168"/>
      <c r="M37" s="168"/>
      <c r="N37" s="168"/>
      <c r="O37" s="168"/>
      <c r="P37" s="168"/>
      <c r="Q37" s="639"/>
      <c r="R37" s="1290">
        <f>料金単価!$D$18</f>
        <v>296</v>
      </c>
      <c r="S37" s="1291"/>
      <c r="T37" s="168" t="s">
        <v>226</v>
      </c>
      <c r="U37" s="168"/>
      <c r="V37" s="168"/>
      <c r="W37" s="168"/>
      <c r="X37" s="1292">
        <f>IF('様式11-5'!Y$1="LPG",J$24,0)</f>
        <v>0</v>
      </c>
      <c r="Y37" s="1293"/>
      <c r="Z37" s="168" t="s">
        <v>662</v>
      </c>
      <c r="AA37" s="168"/>
      <c r="AB37" s="168"/>
      <c r="AC37" s="169"/>
      <c r="AD37" s="168"/>
      <c r="AE37" s="168"/>
      <c r="AF37" s="168"/>
      <c r="AG37" s="168"/>
      <c r="AH37" s="1263">
        <f>R37*X37</f>
        <v>0</v>
      </c>
      <c r="AI37" s="1264"/>
      <c r="AJ37" s="1264"/>
      <c r="AK37" s="1265"/>
      <c r="AL37" s="1228"/>
      <c r="AM37" s="1229"/>
      <c r="AN37" s="1232"/>
      <c r="AO37" s="1233"/>
      <c r="AP37" s="1242"/>
      <c r="AQ37" s="1243"/>
      <c r="AR37" s="1246"/>
      <c r="AS37" s="1247"/>
      <c r="AT37" s="1247"/>
      <c r="AU37" s="1250"/>
      <c r="AV37" s="1251"/>
      <c r="AW37" s="90"/>
      <c r="AX37" s="90"/>
    </row>
    <row r="38" spans="2:50" ht="13.5" customHeight="1" thickBot="1">
      <c r="B38" s="1208"/>
      <c r="C38" s="1213"/>
      <c r="D38" s="1214"/>
      <c r="E38" s="1270" t="s">
        <v>222</v>
      </c>
      <c r="F38" s="1271"/>
      <c r="G38" s="1271"/>
      <c r="H38" s="1272"/>
      <c r="I38" s="631"/>
      <c r="J38" s="170"/>
      <c r="K38" s="170"/>
      <c r="L38" s="170"/>
      <c r="M38" s="170"/>
      <c r="N38" s="170"/>
      <c r="O38" s="170"/>
      <c r="P38" s="170"/>
      <c r="Q38" s="632"/>
      <c r="R38" s="172"/>
      <c r="S38" s="172"/>
      <c r="T38" s="170"/>
      <c r="U38" s="170"/>
      <c r="V38" s="170"/>
      <c r="W38" s="633"/>
      <c r="X38" s="1294">
        <f>SUM(X37:Y37)</f>
        <v>0</v>
      </c>
      <c r="Y38" s="1294"/>
      <c r="Z38" s="170" t="s">
        <v>221</v>
      </c>
      <c r="AA38" s="170"/>
      <c r="AB38" s="170"/>
      <c r="AC38" s="171"/>
      <c r="AD38" s="170"/>
      <c r="AE38" s="170"/>
      <c r="AF38" s="170"/>
      <c r="AG38" s="170"/>
      <c r="AH38" s="1267">
        <f>SUM(AH36:AK37)</f>
        <v>0</v>
      </c>
      <c r="AI38" s="1268"/>
      <c r="AJ38" s="1268"/>
      <c r="AK38" s="1269"/>
      <c r="AL38" s="1238"/>
      <c r="AM38" s="1239"/>
      <c r="AN38" s="1240"/>
      <c r="AO38" s="1241"/>
      <c r="AP38" s="1244"/>
      <c r="AQ38" s="1245"/>
      <c r="AR38" s="1248"/>
      <c r="AS38" s="1249"/>
      <c r="AT38" s="1249"/>
      <c r="AU38" s="1252"/>
      <c r="AV38" s="1253"/>
      <c r="AW38" s="90"/>
      <c r="AX38" s="90"/>
    </row>
    <row r="39" spans="2:50" ht="13.5" customHeight="1">
      <c r="B39" s="1234" t="s">
        <v>259</v>
      </c>
      <c r="C39" s="981"/>
      <c r="D39" s="981"/>
      <c r="E39" s="980" t="s">
        <v>173</v>
      </c>
      <c r="F39" s="981"/>
      <c r="G39" s="981"/>
      <c r="H39" s="982"/>
      <c r="I39" s="980" t="s">
        <v>258</v>
      </c>
      <c r="J39" s="981"/>
      <c r="K39" s="981"/>
      <c r="L39" s="981"/>
      <c r="M39" s="981"/>
      <c r="N39" s="981"/>
      <c r="O39" s="981"/>
      <c r="P39" s="981"/>
      <c r="Q39" s="982"/>
      <c r="R39" s="980" t="s">
        <v>257</v>
      </c>
      <c r="S39" s="981"/>
      <c r="T39" s="981"/>
      <c r="U39" s="981"/>
      <c r="V39" s="981"/>
      <c r="W39" s="981"/>
      <c r="X39" s="981"/>
      <c r="Y39" s="981"/>
      <c r="Z39" s="981"/>
      <c r="AA39" s="981"/>
      <c r="AB39" s="981"/>
      <c r="AC39" s="981"/>
      <c r="AD39" s="981"/>
      <c r="AE39" s="981"/>
      <c r="AF39" s="981"/>
      <c r="AG39" s="982"/>
      <c r="AH39" s="980" t="s">
        <v>256</v>
      </c>
      <c r="AI39" s="981"/>
      <c r="AJ39" s="981"/>
      <c r="AK39" s="1235"/>
      <c r="AL39" s="1236" t="s">
        <v>173</v>
      </c>
      <c r="AM39" s="1237"/>
      <c r="AN39" s="1010" t="s">
        <v>255</v>
      </c>
      <c r="AO39" s="1011"/>
      <c r="AP39" s="1011"/>
      <c r="AQ39" s="1206"/>
      <c r="AR39" s="1010" t="s">
        <v>254</v>
      </c>
      <c r="AS39" s="1011"/>
      <c r="AT39" s="1011"/>
      <c r="AU39" s="1011"/>
      <c r="AV39" s="1012"/>
      <c r="AW39" s="90"/>
      <c r="AX39" s="90"/>
    </row>
    <row r="40" spans="2:50" ht="13.5" customHeight="1">
      <c r="B40" s="1207" t="s">
        <v>283</v>
      </c>
      <c r="C40" s="1209" t="s">
        <v>253</v>
      </c>
      <c r="D40" s="1210"/>
      <c r="E40" s="1215" t="s">
        <v>252</v>
      </c>
      <c r="F40" s="1216"/>
      <c r="G40" s="1216"/>
      <c r="H40" s="1217"/>
      <c r="I40" s="614" t="s">
        <v>232</v>
      </c>
      <c r="J40" s="173"/>
      <c r="K40" s="173"/>
      <c r="L40" s="173"/>
      <c r="M40" s="173"/>
      <c r="N40" s="173"/>
      <c r="O40" s="173"/>
      <c r="P40" s="173"/>
      <c r="Q40" s="615"/>
      <c r="R40" s="1221">
        <f>IF($AJ$16+$AJ$18+$AJ$20+$AJ$22=0,0,1644.76)</f>
        <v>1644.76</v>
      </c>
      <c r="S40" s="1221"/>
      <c r="T40" s="173" t="s">
        <v>250</v>
      </c>
      <c r="U40" s="173"/>
      <c r="V40" s="173"/>
      <c r="W40" s="1222">
        <f>$W$29</f>
        <v>6.13</v>
      </c>
      <c r="X40" s="1222"/>
      <c r="Y40" s="173" t="s">
        <v>633</v>
      </c>
      <c r="Z40" s="173"/>
      <c r="AA40" s="173">
        <v>1</v>
      </c>
      <c r="AB40" s="173" t="s">
        <v>248</v>
      </c>
      <c r="AC40" s="173"/>
      <c r="AD40" s="181">
        <v>0.85</v>
      </c>
      <c r="AE40" s="173" t="s">
        <v>247</v>
      </c>
      <c r="AF40" s="173"/>
      <c r="AG40" s="173"/>
      <c r="AH40" s="1223">
        <f>R40*W40*AA40*AD40</f>
        <v>8570.0219799999995</v>
      </c>
      <c r="AI40" s="1224"/>
      <c r="AJ40" s="1224"/>
      <c r="AK40" s="1225"/>
      <c r="AL40" s="1226" t="s">
        <v>166</v>
      </c>
      <c r="AM40" s="1227"/>
      <c r="AN40" s="1230">
        <f>AN29</f>
        <v>0.43099999999999999</v>
      </c>
      <c r="AO40" s="1231"/>
      <c r="AP40" s="1255" t="s">
        <v>634</v>
      </c>
      <c r="AQ40" s="1256"/>
      <c r="AR40" s="1257">
        <f>AN40*AB43/1000</f>
        <v>0.40518959586737391</v>
      </c>
      <c r="AS40" s="1258"/>
      <c r="AT40" s="1258"/>
      <c r="AU40" s="1255" t="s">
        <v>220</v>
      </c>
      <c r="AV40" s="1276"/>
      <c r="AW40" s="90"/>
      <c r="AX40" s="90"/>
    </row>
    <row r="41" spans="2:50" ht="13.5" customHeight="1">
      <c r="B41" s="1208"/>
      <c r="C41" s="1211"/>
      <c r="D41" s="1212"/>
      <c r="E41" s="1218"/>
      <c r="F41" s="1219"/>
      <c r="G41" s="1219"/>
      <c r="H41" s="1220"/>
      <c r="I41" s="1278" t="s">
        <v>225</v>
      </c>
      <c r="J41" s="1229"/>
      <c r="K41" s="1279"/>
      <c r="L41" s="1280" t="s">
        <v>246</v>
      </c>
      <c r="M41" s="1229"/>
      <c r="N41" s="1229"/>
      <c r="O41" s="1279"/>
      <c r="P41" s="1281" t="s">
        <v>245</v>
      </c>
      <c r="Q41" s="1282"/>
      <c r="R41" s="179" t="s">
        <v>610</v>
      </c>
      <c r="S41" s="178">
        <f>IF(P41="夏季",17.25,16.16)</f>
        <v>17.25</v>
      </c>
      <c r="T41" s="616" t="s">
        <v>611</v>
      </c>
      <c r="U41" s="617">
        <f>$U$30</f>
        <v>-5.0199999999999996</v>
      </c>
      <c r="V41" s="616" t="s">
        <v>611</v>
      </c>
      <c r="W41" s="618">
        <f>$W$30</f>
        <v>3.36</v>
      </c>
      <c r="X41" s="619" t="s">
        <v>643</v>
      </c>
      <c r="Y41" s="169" t="s">
        <v>239</v>
      </c>
      <c r="Z41" s="619"/>
      <c r="AA41" s="177"/>
      <c r="AB41" s="1283">
        <f>L$16+L$18+L$22+L$20</f>
        <v>940.11507161803695</v>
      </c>
      <c r="AC41" s="1283"/>
      <c r="AD41" s="169" t="s">
        <v>613</v>
      </c>
      <c r="AE41" s="169"/>
      <c r="AF41" s="169"/>
      <c r="AG41" s="620"/>
      <c r="AH41" s="1284">
        <f>(S41+U41+W41)*AB41</f>
        <v>14656.393966525196</v>
      </c>
      <c r="AI41" s="1285"/>
      <c r="AJ41" s="1285"/>
      <c r="AK41" s="1286"/>
      <c r="AL41" s="1228"/>
      <c r="AM41" s="1229"/>
      <c r="AN41" s="1232"/>
      <c r="AO41" s="1233"/>
      <c r="AP41" s="1242"/>
      <c r="AQ41" s="1243"/>
      <c r="AR41" s="1246"/>
      <c r="AS41" s="1247"/>
      <c r="AT41" s="1247"/>
      <c r="AU41" s="1242"/>
      <c r="AV41" s="1277"/>
      <c r="AW41" s="90"/>
      <c r="AX41" s="90"/>
    </row>
    <row r="42" spans="2:50" ht="13.5" customHeight="1">
      <c r="B42" s="1208"/>
      <c r="C42" s="1211"/>
      <c r="D42" s="1212"/>
      <c r="E42" s="1218"/>
      <c r="F42" s="1219"/>
      <c r="G42" s="1219"/>
      <c r="H42" s="1220"/>
      <c r="I42" s="621"/>
      <c r="J42" s="622"/>
      <c r="K42" s="622"/>
      <c r="L42" s="623"/>
      <c r="M42" s="623"/>
      <c r="N42" s="623"/>
      <c r="O42" s="623"/>
      <c r="P42" s="623"/>
      <c r="Q42" s="624"/>
      <c r="R42" s="176"/>
      <c r="S42" s="625" t="s">
        <v>238</v>
      </c>
      <c r="T42" s="643"/>
      <c r="U42" s="644" t="s">
        <v>237</v>
      </c>
      <c r="V42" s="643"/>
      <c r="W42" s="628" t="s">
        <v>236</v>
      </c>
      <c r="Y42" s="175"/>
      <c r="AA42" s="93"/>
      <c r="AB42" s="386"/>
      <c r="AC42" s="386"/>
      <c r="AD42" s="175"/>
      <c r="AE42" s="175"/>
      <c r="AF42" s="175"/>
      <c r="AG42" s="630"/>
      <c r="AH42" s="1287"/>
      <c r="AI42" s="1288"/>
      <c r="AJ42" s="1288"/>
      <c r="AK42" s="1289"/>
      <c r="AL42" s="1228"/>
      <c r="AM42" s="1229"/>
      <c r="AN42" s="1232"/>
      <c r="AO42" s="1233"/>
      <c r="AP42" s="1242"/>
      <c r="AQ42" s="1243"/>
      <c r="AR42" s="1246"/>
      <c r="AS42" s="1247"/>
      <c r="AT42" s="1247"/>
      <c r="AU42" s="1242"/>
      <c r="AV42" s="1277"/>
      <c r="AW42" s="90"/>
      <c r="AX42" s="90"/>
    </row>
    <row r="43" spans="2:50" ht="13.5" customHeight="1">
      <c r="B43" s="1208"/>
      <c r="C43" s="1213"/>
      <c r="D43" s="1214"/>
      <c r="E43" s="1270" t="s">
        <v>222</v>
      </c>
      <c r="F43" s="1271"/>
      <c r="G43" s="1271"/>
      <c r="H43" s="1272"/>
      <c r="I43" s="631"/>
      <c r="J43" s="170"/>
      <c r="K43" s="170"/>
      <c r="L43" s="170"/>
      <c r="M43" s="170"/>
      <c r="N43" s="170"/>
      <c r="O43" s="170"/>
      <c r="P43" s="170"/>
      <c r="Q43" s="632"/>
      <c r="R43" s="172"/>
      <c r="S43" s="172"/>
      <c r="T43" s="170"/>
      <c r="U43" s="170"/>
      <c r="V43" s="170"/>
      <c r="W43" s="633"/>
      <c r="X43" s="634"/>
      <c r="Y43" s="634"/>
      <c r="Z43" s="635"/>
      <c r="AA43" s="636"/>
      <c r="AB43" s="1273">
        <f>SUM(AB41:AC41)</f>
        <v>940.11507161803695</v>
      </c>
      <c r="AC43" s="1273"/>
      <c r="AD43" s="637" t="s">
        <v>235</v>
      </c>
      <c r="AE43" s="170"/>
      <c r="AF43" s="170"/>
      <c r="AG43" s="170"/>
      <c r="AH43" s="1267">
        <f>SUM(AH40:AK41)</f>
        <v>23226.415946525194</v>
      </c>
      <c r="AI43" s="1268"/>
      <c r="AJ43" s="1268"/>
      <c r="AK43" s="1269"/>
      <c r="AL43" s="1228"/>
      <c r="AM43" s="1229"/>
      <c r="AN43" s="1232"/>
      <c r="AO43" s="1233"/>
      <c r="AP43" s="1242"/>
      <c r="AQ43" s="1243"/>
      <c r="AR43" s="1246"/>
      <c r="AS43" s="1247"/>
      <c r="AT43" s="1247"/>
      <c r="AU43" s="1242"/>
      <c r="AV43" s="1277"/>
      <c r="AW43" s="90"/>
      <c r="AX43" s="90"/>
    </row>
    <row r="44" spans="2:50" ht="13.5" customHeight="1">
      <c r="B44" s="1208"/>
      <c r="C44" s="1209" t="s">
        <v>234</v>
      </c>
      <c r="D44" s="1210"/>
      <c r="E44" s="1274" t="s">
        <v>233</v>
      </c>
      <c r="F44" s="1216"/>
      <c r="G44" s="1216"/>
      <c r="H44" s="1217"/>
      <c r="I44" s="614" t="s">
        <v>232</v>
      </c>
      <c r="J44" s="173"/>
      <c r="K44" s="173"/>
      <c r="L44" s="173"/>
      <c r="M44" s="173"/>
      <c r="N44" s="173"/>
      <c r="O44" s="173"/>
      <c r="P44" s="173"/>
      <c r="Q44" s="615"/>
      <c r="R44" s="354" t="s">
        <v>616</v>
      </c>
      <c r="S44" s="1275">
        <f>IF('様式11-5'!Y$1="LPG",0,IF(L$24&lt;50,料金単価!$C$7,(IF(L$24&lt;100,料金単価!$C$8,IF($L$24&lt;250,料金単価!$C$9,IF($L$24&lt;500,料金単価!$C$10,IF($L$24&lt;800,料金単価!$C$11,料金単価!$C$12)))))))</f>
        <v>6820</v>
      </c>
      <c r="T44" s="1275"/>
      <c r="U44" s="173" t="s">
        <v>231</v>
      </c>
      <c r="V44" s="388"/>
      <c r="W44" s="174"/>
      <c r="X44" s="174"/>
      <c r="Y44" s="174"/>
      <c r="Z44" s="174"/>
      <c r="AA44" s="174"/>
      <c r="AB44" s="173">
        <v>1</v>
      </c>
      <c r="AC44" s="387" t="s">
        <v>229</v>
      </c>
      <c r="AD44" s="173"/>
      <c r="AE44" s="173"/>
      <c r="AF44" s="173"/>
      <c r="AG44" s="173"/>
      <c r="AH44" s="1223">
        <f>S44*AB44</f>
        <v>6820</v>
      </c>
      <c r="AI44" s="1224"/>
      <c r="AJ44" s="1224"/>
      <c r="AK44" s="1225"/>
      <c r="AL44" s="1254" t="s">
        <v>233</v>
      </c>
      <c r="AM44" s="1227"/>
      <c r="AN44" s="1230">
        <f>AN33</f>
        <v>2.29</v>
      </c>
      <c r="AO44" s="1231"/>
      <c r="AP44" s="1255" t="s">
        <v>632</v>
      </c>
      <c r="AQ44" s="1256"/>
      <c r="AR44" s="1257">
        <f>AN44*X46/1000</f>
        <v>0</v>
      </c>
      <c r="AS44" s="1258"/>
      <c r="AT44" s="1258"/>
      <c r="AU44" s="1259" t="s">
        <v>220</v>
      </c>
      <c r="AV44" s="1260"/>
      <c r="AW44" s="90"/>
      <c r="AX44" s="90"/>
    </row>
    <row r="45" spans="2:50" ht="13.5" customHeight="1">
      <c r="B45" s="1208"/>
      <c r="C45" s="1211"/>
      <c r="D45" s="1212"/>
      <c r="E45" s="1218"/>
      <c r="F45" s="1219"/>
      <c r="G45" s="1219"/>
      <c r="H45" s="1220"/>
      <c r="I45" s="638" t="s">
        <v>225</v>
      </c>
      <c r="J45" s="168"/>
      <c r="K45" s="168"/>
      <c r="L45" s="168"/>
      <c r="M45" s="168"/>
      <c r="N45" s="168"/>
      <c r="O45" s="168"/>
      <c r="P45" s="168" t="s">
        <v>228</v>
      </c>
      <c r="Q45" s="639"/>
      <c r="R45" s="179" t="s">
        <v>681</v>
      </c>
      <c r="S45" s="1261">
        <f>IF(P45="冬季",IF(L$24&lt;50,料金単価!$D$7,IF(L$24&lt;100,料金単価!$D$8,IF($L$24&lt;250,料金単価!$D$9,IF($L$24&lt;500,料金単価!$D$10,IF($L$24&lt;800,料金単価!$D$11,料金単価!$D$12))))),IF(L$24&lt;50,料金単価!$E$7,IF(L$24&lt;100,料金単価!$E$8,IF(L$24&lt;250,料金単価!$E$9,IF(L$24&lt;500,料金単価!$E$10,IF(L$24&lt;800,料金単価!$E$11,料金単価!$E$12))))))</f>
        <v>107.74</v>
      </c>
      <c r="T45" s="1261"/>
      <c r="U45" s="168" t="s">
        <v>226</v>
      </c>
      <c r="V45" s="640" t="s">
        <v>682</v>
      </c>
      <c r="W45" s="641">
        <f>W34</f>
        <v>-37.96</v>
      </c>
      <c r="X45" s="642" t="s">
        <v>618</v>
      </c>
      <c r="Y45" s="623" t="s">
        <v>647</v>
      </c>
      <c r="Z45" s="1262">
        <f>IF('様式11-5'!Y$1="LPG",0,L$24)</f>
        <v>2570.2228647214852</v>
      </c>
      <c r="AA45" s="1262"/>
      <c r="AB45" s="168" t="s">
        <v>648</v>
      </c>
      <c r="AC45" s="168"/>
      <c r="AD45" s="168"/>
      <c r="AE45" s="168"/>
      <c r="AF45" s="168"/>
      <c r="AG45" s="168"/>
      <c r="AH45" s="1263">
        <f>(S45+W45)*Z45</f>
        <v>179350.15150026523</v>
      </c>
      <c r="AI45" s="1264"/>
      <c r="AJ45" s="1264"/>
      <c r="AK45" s="1265"/>
      <c r="AL45" s="1228"/>
      <c r="AM45" s="1229"/>
      <c r="AN45" s="1232"/>
      <c r="AO45" s="1233"/>
      <c r="AP45" s="1242"/>
      <c r="AQ45" s="1243"/>
      <c r="AR45" s="1246"/>
      <c r="AS45" s="1247"/>
      <c r="AT45" s="1247"/>
      <c r="AU45" s="1250"/>
      <c r="AV45" s="1251"/>
      <c r="AW45" s="90"/>
      <c r="AX45" s="90"/>
    </row>
    <row r="46" spans="2:50" ht="13.5" customHeight="1">
      <c r="B46" s="1208"/>
      <c r="C46" s="1211"/>
      <c r="D46" s="1212"/>
      <c r="E46" s="1270" t="s">
        <v>222</v>
      </c>
      <c r="F46" s="1271"/>
      <c r="G46" s="1271"/>
      <c r="H46" s="1272"/>
      <c r="I46" s="631"/>
      <c r="J46" s="170"/>
      <c r="K46" s="170"/>
      <c r="L46" s="170"/>
      <c r="M46" s="170"/>
      <c r="N46" s="170"/>
      <c r="O46" s="170"/>
      <c r="P46" s="170"/>
      <c r="Q46" s="632"/>
      <c r="R46" s="172"/>
      <c r="S46" s="172"/>
      <c r="T46" s="170"/>
      <c r="U46" s="170"/>
      <c r="V46" s="170"/>
      <c r="W46" s="633"/>
      <c r="X46" s="634"/>
      <c r="Y46" s="634"/>
      <c r="Z46" s="1266">
        <f>SUM(Z45:Z45)</f>
        <v>2570.2228647214852</v>
      </c>
      <c r="AA46" s="1266"/>
      <c r="AB46" s="635" t="s">
        <v>221</v>
      </c>
      <c r="AC46" s="635"/>
      <c r="AD46" s="170"/>
      <c r="AE46" s="170"/>
      <c r="AF46" s="170"/>
      <c r="AG46" s="170"/>
      <c r="AH46" s="1267">
        <f>SUM(AH44:AK45)</f>
        <v>186170.15150026523</v>
      </c>
      <c r="AI46" s="1268"/>
      <c r="AJ46" s="1268"/>
      <c r="AK46" s="1269"/>
      <c r="AL46" s="1238"/>
      <c r="AM46" s="1239"/>
      <c r="AN46" s="1240"/>
      <c r="AO46" s="1241"/>
      <c r="AP46" s="1244"/>
      <c r="AQ46" s="1245"/>
      <c r="AR46" s="1248"/>
      <c r="AS46" s="1249"/>
      <c r="AT46" s="1249"/>
      <c r="AU46" s="1252"/>
      <c r="AV46" s="1253"/>
      <c r="AW46" s="90"/>
      <c r="AX46" s="90"/>
    </row>
    <row r="47" spans="2:50" ht="13.5" customHeight="1">
      <c r="B47" s="1208"/>
      <c r="C47" s="1211"/>
      <c r="D47" s="1212"/>
      <c r="E47" s="1274" t="s">
        <v>649</v>
      </c>
      <c r="F47" s="1216"/>
      <c r="G47" s="1216"/>
      <c r="H47" s="1217"/>
      <c r="I47" s="614" t="s">
        <v>232</v>
      </c>
      <c r="J47" s="173"/>
      <c r="K47" s="173"/>
      <c r="L47" s="173"/>
      <c r="M47" s="173"/>
      <c r="N47" s="173"/>
      <c r="O47" s="173"/>
      <c r="P47" s="173"/>
      <c r="Q47" s="615"/>
      <c r="R47" s="1224">
        <f>$R$36</f>
        <v>0</v>
      </c>
      <c r="S47" s="1224"/>
      <c r="T47" s="173" t="s">
        <v>231</v>
      </c>
      <c r="U47" s="173"/>
      <c r="V47" s="174"/>
      <c r="W47" s="174"/>
      <c r="X47" s="174"/>
      <c r="Y47" s="174"/>
      <c r="Z47" s="174"/>
      <c r="AA47" s="174"/>
      <c r="AB47" s="173">
        <v>1</v>
      </c>
      <c r="AC47" s="387" t="s">
        <v>229</v>
      </c>
      <c r="AD47" s="173"/>
      <c r="AE47" s="173"/>
      <c r="AF47" s="173"/>
      <c r="AG47" s="173"/>
      <c r="AH47" s="1223">
        <f>R47*AB47</f>
        <v>0</v>
      </c>
      <c r="AI47" s="1224"/>
      <c r="AJ47" s="1224"/>
      <c r="AK47" s="1225"/>
      <c r="AL47" s="1228" t="s">
        <v>649</v>
      </c>
      <c r="AM47" s="1229"/>
      <c r="AN47" s="1232">
        <f>AN36</f>
        <v>6</v>
      </c>
      <c r="AO47" s="1233"/>
      <c r="AP47" s="1242" t="s">
        <v>645</v>
      </c>
      <c r="AQ47" s="1243"/>
      <c r="AR47" s="1246">
        <f>AN47*X49/1000</f>
        <v>0</v>
      </c>
      <c r="AS47" s="1247"/>
      <c r="AT47" s="1247"/>
      <c r="AU47" s="1250" t="s">
        <v>220</v>
      </c>
      <c r="AV47" s="1251"/>
      <c r="AW47" s="90"/>
      <c r="AX47" s="90"/>
    </row>
    <row r="48" spans="2:50" ht="13.5" customHeight="1">
      <c r="B48" s="1208"/>
      <c r="C48" s="1211"/>
      <c r="D48" s="1212"/>
      <c r="E48" s="1218"/>
      <c r="F48" s="1219"/>
      <c r="G48" s="1219"/>
      <c r="H48" s="1220"/>
      <c r="I48" s="638" t="s">
        <v>225</v>
      </c>
      <c r="J48" s="168"/>
      <c r="K48" s="168"/>
      <c r="L48" s="168"/>
      <c r="M48" s="168"/>
      <c r="N48" s="168"/>
      <c r="O48" s="168"/>
      <c r="P48" s="168"/>
      <c r="Q48" s="639"/>
      <c r="R48" s="1290">
        <f>$R$37</f>
        <v>296</v>
      </c>
      <c r="S48" s="1291"/>
      <c r="T48" s="168" t="s">
        <v>226</v>
      </c>
      <c r="U48" s="168"/>
      <c r="V48" s="168"/>
      <c r="W48" s="168"/>
      <c r="X48" s="1292">
        <f>IF('様式11-5'!Y$1="LPG",L$24,0)</f>
        <v>0</v>
      </c>
      <c r="Y48" s="1293"/>
      <c r="Z48" s="168" t="s">
        <v>648</v>
      </c>
      <c r="AA48" s="168"/>
      <c r="AB48" s="168"/>
      <c r="AC48" s="169"/>
      <c r="AD48" s="168"/>
      <c r="AE48" s="168"/>
      <c r="AF48" s="168"/>
      <c r="AG48" s="168"/>
      <c r="AH48" s="1263">
        <f>R48*X48</f>
        <v>0</v>
      </c>
      <c r="AI48" s="1264"/>
      <c r="AJ48" s="1264"/>
      <c r="AK48" s="1265"/>
      <c r="AL48" s="1228"/>
      <c r="AM48" s="1229"/>
      <c r="AN48" s="1232"/>
      <c r="AO48" s="1233"/>
      <c r="AP48" s="1242"/>
      <c r="AQ48" s="1243"/>
      <c r="AR48" s="1246"/>
      <c r="AS48" s="1247"/>
      <c r="AT48" s="1247"/>
      <c r="AU48" s="1250"/>
      <c r="AV48" s="1251"/>
      <c r="AW48" s="90"/>
      <c r="AX48" s="90"/>
    </row>
    <row r="49" spans="2:50" ht="13.5" customHeight="1" thickBot="1">
      <c r="B49" s="1208"/>
      <c r="C49" s="1213"/>
      <c r="D49" s="1214"/>
      <c r="E49" s="1270" t="s">
        <v>222</v>
      </c>
      <c r="F49" s="1271"/>
      <c r="G49" s="1271"/>
      <c r="H49" s="1272"/>
      <c r="I49" s="631"/>
      <c r="J49" s="170"/>
      <c r="K49" s="170"/>
      <c r="L49" s="170"/>
      <c r="M49" s="170"/>
      <c r="N49" s="170"/>
      <c r="O49" s="170"/>
      <c r="P49" s="170"/>
      <c r="Q49" s="632"/>
      <c r="R49" s="172"/>
      <c r="S49" s="172"/>
      <c r="T49" s="170"/>
      <c r="U49" s="170"/>
      <c r="V49" s="170"/>
      <c r="W49" s="633"/>
      <c r="X49" s="1294">
        <f>SUM(X48:Y48)</f>
        <v>0</v>
      </c>
      <c r="Y49" s="1294"/>
      <c r="Z49" s="170" t="s">
        <v>221</v>
      </c>
      <c r="AA49" s="170"/>
      <c r="AB49" s="170"/>
      <c r="AC49" s="171"/>
      <c r="AD49" s="170"/>
      <c r="AE49" s="170"/>
      <c r="AF49" s="170"/>
      <c r="AG49" s="170"/>
      <c r="AH49" s="1267">
        <f>SUM(AH47:AK48)</f>
        <v>0</v>
      </c>
      <c r="AI49" s="1268"/>
      <c r="AJ49" s="1268"/>
      <c r="AK49" s="1269"/>
      <c r="AL49" s="1238"/>
      <c r="AM49" s="1239"/>
      <c r="AN49" s="1240"/>
      <c r="AO49" s="1241"/>
      <c r="AP49" s="1244"/>
      <c r="AQ49" s="1245"/>
      <c r="AR49" s="1248"/>
      <c r="AS49" s="1249"/>
      <c r="AT49" s="1249"/>
      <c r="AU49" s="1252"/>
      <c r="AV49" s="1253"/>
      <c r="AW49" s="90"/>
      <c r="AX49" s="90"/>
    </row>
    <row r="50" spans="2:50" ht="13.5" customHeight="1">
      <c r="B50" s="1234" t="s">
        <v>259</v>
      </c>
      <c r="C50" s="981"/>
      <c r="D50" s="981"/>
      <c r="E50" s="980" t="s">
        <v>173</v>
      </c>
      <c r="F50" s="981"/>
      <c r="G50" s="981"/>
      <c r="H50" s="982"/>
      <c r="I50" s="980" t="s">
        <v>258</v>
      </c>
      <c r="J50" s="981"/>
      <c r="K50" s="981"/>
      <c r="L50" s="981"/>
      <c r="M50" s="981"/>
      <c r="N50" s="981"/>
      <c r="O50" s="981"/>
      <c r="P50" s="981"/>
      <c r="Q50" s="982"/>
      <c r="R50" s="980" t="s">
        <v>257</v>
      </c>
      <c r="S50" s="981"/>
      <c r="T50" s="981"/>
      <c r="U50" s="981"/>
      <c r="V50" s="981"/>
      <c r="W50" s="981"/>
      <c r="X50" s="981"/>
      <c r="Y50" s="981"/>
      <c r="Z50" s="981"/>
      <c r="AA50" s="981"/>
      <c r="AB50" s="981"/>
      <c r="AC50" s="981"/>
      <c r="AD50" s="981"/>
      <c r="AE50" s="981"/>
      <c r="AF50" s="981"/>
      <c r="AG50" s="982"/>
      <c r="AH50" s="980" t="s">
        <v>256</v>
      </c>
      <c r="AI50" s="981"/>
      <c r="AJ50" s="981"/>
      <c r="AK50" s="1235"/>
      <c r="AL50" s="1236" t="s">
        <v>173</v>
      </c>
      <c r="AM50" s="1237"/>
      <c r="AN50" s="1010" t="s">
        <v>255</v>
      </c>
      <c r="AO50" s="1011"/>
      <c r="AP50" s="1011"/>
      <c r="AQ50" s="1206"/>
      <c r="AR50" s="1010" t="s">
        <v>254</v>
      </c>
      <c r="AS50" s="1011"/>
      <c r="AT50" s="1011"/>
      <c r="AU50" s="1011"/>
      <c r="AV50" s="1012"/>
      <c r="AW50" s="90"/>
      <c r="AX50" s="90"/>
    </row>
    <row r="51" spans="2:50" ht="13.5" customHeight="1">
      <c r="B51" s="1207" t="s">
        <v>483</v>
      </c>
      <c r="C51" s="1209" t="s">
        <v>253</v>
      </c>
      <c r="D51" s="1210"/>
      <c r="E51" s="1215" t="s">
        <v>252</v>
      </c>
      <c r="F51" s="1216"/>
      <c r="G51" s="1216"/>
      <c r="H51" s="1217"/>
      <c r="I51" s="614" t="s">
        <v>232</v>
      </c>
      <c r="J51" s="173"/>
      <c r="K51" s="173"/>
      <c r="L51" s="173"/>
      <c r="M51" s="173"/>
      <c r="N51" s="173"/>
      <c r="O51" s="173"/>
      <c r="P51" s="173"/>
      <c r="Q51" s="615"/>
      <c r="R51" s="1221">
        <f>IF($AJ$16+$AJ$18+$AJ$20+$AJ$22=0,0,1644.76)</f>
        <v>1644.76</v>
      </c>
      <c r="S51" s="1221"/>
      <c r="T51" s="173" t="s">
        <v>250</v>
      </c>
      <c r="U51" s="173"/>
      <c r="V51" s="173"/>
      <c r="W51" s="1222">
        <f>$W$29</f>
        <v>6.13</v>
      </c>
      <c r="X51" s="1222"/>
      <c r="Y51" s="173" t="s">
        <v>608</v>
      </c>
      <c r="Z51" s="173"/>
      <c r="AA51" s="173">
        <v>1</v>
      </c>
      <c r="AB51" s="173" t="s">
        <v>248</v>
      </c>
      <c r="AC51" s="173"/>
      <c r="AD51" s="181">
        <v>0.85</v>
      </c>
      <c r="AE51" s="173" t="s">
        <v>247</v>
      </c>
      <c r="AF51" s="173"/>
      <c r="AG51" s="173"/>
      <c r="AH51" s="1223">
        <f>R51*W51*AA51*AD51</f>
        <v>8570.0219799999995</v>
      </c>
      <c r="AI51" s="1224"/>
      <c r="AJ51" s="1224"/>
      <c r="AK51" s="1225"/>
      <c r="AL51" s="1226" t="s">
        <v>166</v>
      </c>
      <c r="AM51" s="1227"/>
      <c r="AN51" s="1230">
        <f>AN40</f>
        <v>0.43099999999999999</v>
      </c>
      <c r="AO51" s="1231"/>
      <c r="AP51" s="1255" t="s">
        <v>655</v>
      </c>
      <c r="AQ51" s="1256"/>
      <c r="AR51" s="1257">
        <f>AN51*AB54/1000</f>
        <v>0.45201535421750655</v>
      </c>
      <c r="AS51" s="1258"/>
      <c r="AT51" s="1258"/>
      <c r="AU51" s="1255" t="s">
        <v>220</v>
      </c>
      <c r="AV51" s="1276"/>
      <c r="AW51" s="90"/>
      <c r="AX51" s="90"/>
    </row>
    <row r="52" spans="2:50" ht="13.5" customHeight="1">
      <c r="B52" s="1208"/>
      <c r="C52" s="1211"/>
      <c r="D52" s="1212"/>
      <c r="E52" s="1218"/>
      <c r="F52" s="1219"/>
      <c r="G52" s="1219"/>
      <c r="H52" s="1220"/>
      <c r="I52" s="1278" t="s">
        <v>225</v>
      </c>
      <c r="J52" s="1229"/>
      <c r="K52" s="1279"/>
      <c r="L52" s="1280" t="s">
        <v>246</v>
      </c>
      <c r="M52" s="1229"/>
      <c r="N52" s="1229"/>
      <c r="O52" s="1279"/>
      <c r="P52" s="1281" t="s">
        <v>245</v>
      </c>
      <c r="Q52" s="1282"/>
      <c r="R52" s="179" t="s">
        <v>651</v>
      </c>
      <c r="S52" s="178">
        <f>IF(P52="夏季",17.25,16.16)</f>
        <v>17.25</v>
      </c>
      <c r="T52" s="616" t="s">
        <v>611</v>
      </c>
      <c r="U52" s="617">
        <f>$U$30</f>
        <v>-5.0199999999999996</v>
      </c>
      <c r="V52" s="616" t="s">
        <v>652</v>
      </c>
      <c r="W52" s="618">
        <f>$W$30</f>
        <v>3.36</v>
      </c>
      <c r="X52" s="619" t="s">
        <v>625</v>
      </c>
      <c r="Y52" s="169" t="s">
        <v>239</v>
      </c>
      <c r="Z52" s="619"/>
      <c r="AA52" s="177"/>
      <c r="AB52" s="1283">
        <f>N$16+N$18+N$22+N$20</f>
        <v>1048.759522546419</v>
      </c>
      <c r="AC52" s="1283"/>
      <c r="AD52" s="169" t="s">
        <v>644</v>
      </c>
      <c r="AE52" s="169"/>
      <c r="AF52" s="169"/>
      <c r="AG52" s="620"/>
      <c r="AH52" s="1284">
        <f>(S52+U52+W52)*AB52</f>
        <v>16350.160956498672</v>
      </c>
      <c r="AI52" s="1285"/>
      <c r="AJ52" s="1285"/>
      <c r="AK52" s="1286"/>
      <c r="AL52" s="1228"/>
      <c r="AM52" s="1229"/>
      <c r="AN52" s="1232"/>
      <c r="AO52" s="1233"/>
      <c r="AP52" s="1242"/>
      <c r="AQ52" s="1243"/>
      <c r="AR52" s="1246"/>
      <c r="AS52" s="1247"/>
      <c r="AT52" s="1247"/>
      <c r="AU52" s="1242"/>
      <c r="AV52" s="1277"/>
      <c r="AW52" s="90"/>
      <c r="AX52" s="90"/>
    </row>
    <row r="53" spans="2:50" ht="13.5" customHeight="1">
      <c r="B53" s="1208"/>
      <c r="C53" s="1211"/>
      <c r="D53" s="1212"/>
      <c r="E53" s="1218"/>
      <c r="F53" s="1219"/>
      <c r="G53" s="1219"/>
      <c r="H53" s="1220"/>
      <c r="I53" s="621"/>
      <c r="J53" s="622"/>
      <c r="K53" s="622"/>
      <c r="L53" s="623"/>
      <c r="M53" s="623"/>
      <c r="N53" s="623"/>
      <c r="O53" s="623"/>
      <c r="P53" s="623"/>
      <c r="Q53" s="624"/>
      <c r="R53" s="176"/>
      <c r="S53" s="625" t="s">
        <v>238</v>
      </c>
      <c r="T53" s="643"/>
      <c r="U53" s="644" t="s">
        <v>237</v>
      </c>
      <c r="V53" s="643"/>
      <c r="W53" s="628" t="s">
        <v>236</v>
      </c>
      <c r="Y53" s="175"/>
      <c r="AA53" s="93"/>
      <c r="AB53" s="386"/>
      <c r="AC53" s="386"/>
      <c r="AD53" s="175"/>
      <c r="AE53" s="175"/>
      <c r="AF53" s="175"/>
      <c r="AG53" s="630"/>
      <c r="AH53" s="1287"/>
      <c r="AI53" s="1288"/>
      <c r="AJ53" s="1288"/>
      <c r="AK53" s="1289"/>
      <c r="AL53" s="1228"/>
      <c r="AM53" s="1229"/>
      <c r="AN53" s="1232"/>
      <c r="AO53" s="1233"/>
      <c r="AP53" s="1242"/>
      <c r="AQ53" s="1243"/>
      <c r="AR53" s="1246"/>
      <c r="AS53" s="1247"/>
      <c r="AT53" s="1247"/>
      <c r="AU53" s="1242"/>
      <c r="AV53" s="1277"/>
      <c r="AW53" s="90"/>
      <c r="AX53" s="90"/>
    </row>
    <row r="54" spans="2:50" ht="13.5" customHeight="1">
      <c r="B54" s="1208"/>
      <c r="C54" s="1213"/>
      <c r="D54" s="1214"/>
      <c r="E54" s="1270" t="s">
        <v>222</v>
      </c>
      <c r="F54" s="1271"/>
      <c r="G54" s="1271"/>
      <c r="H54" s="1272"/>
      <c r="I54" s="631"/>
      <c r="J54" s="170"/>
      <c r="K54" s="170"/>
      <c r="L54" s="170"/>
      <c r="M54" s="170"/>
      <c r="N54" s="170"/>
      <c r="O54" s="170"/>
      <c r="P54" s="170"/>
      <c r="Q54" s="632"/>
      <c r="R54" s="172"/>
      <c r="S54" s="172"/>
      <c r="T54" s="170"/>
      <c r="U54" s="170"/>
      <c r="V54" s="170"/>
      <c r="W54" s="633"/>
      <c r="X54" s="634"/>
      <c r="Y54" s="634"/>
      <c r="Z54" s="635"/>
      <c r="AA54" s="636"/>
      <c r="AB54" s="1273">
        <f>SUM(AB52:AC52)</f>
        <v>1048.759522546419</v>
      </c>
      <c r="AC54" s="1273"/>
      <c r="AD54" s="637" t="s">
        <v>235</v>
      </c>
      <c r="AE54" s="170"/>
      <c r="AF54" s="170"/>
      <c r="AG54" s="170"/>
      <c r="AH54" s="1267">
        <f>SUM(AH51:AK52)</f>
        <v>24920.18293649867</v>
      </c>
      <c r="AI54" s="1268"/>
      <c r="AJ54" s="1268"/>
      <c r="AK54" s="1269"/>
      <c r="AL54" s="1228"/>
      <c r="AM54" s="1229"/>
      <c r="AN54" s="1232"/>
      <c r="AO54" s="1233"/>
      <c r="AP54" s="1242"/>
      <c r="AQ54" s="1243"/>
      <c r="AR54" s="1246"/>
      <c r="AS54" s="1247"/>
      <c r="AT54" s="1247"/>
      <c r="AU54" s="1242"/>
      <c r="AV54" s="1277"/>
      <c r="AW54" s="90"/>
      <c r="AX54" s="90"/>
    </row>
    <row r="55" spans="2:50" ht="13.5" customHeight="1">
      <c r="B55" s="1208"/>
      <c r="C55" s="1209" t="s">
        <v>234</v>
      </c>
      <c r="D55" s="1210"/>
      <c r="E55" s="1274" t="s">
        <v>233</v>
      </c>
      <c r="F55" s="1216"/>
      <c r="G55" s="1216"/>
      <c r="H55" s="1217"/>
      <c r="I55" s="614" t="s">
        <v>232</v>
      </c>
      <c r="J55" s="173"/>
      <c r="K55" s="173"/>
      <c r="L55" s="173"/>
      <c r="M55" s="173"/>
      <c r="N55" s="173"/>
      <c r="O55" s="173"/>
      <c r="P55" s="173"/>
      <c r="Q55" s="615"/>
      <c r="R55" s="354" t="s">
        <v>614</v>
      </c>
      <c r="S55" s="1275">
        <f>IF('様式11-5'!Y$1="LPG",0,IF(N$24&lt;50,料金単価!$C$7,(IF(N$24&lt;100,料金単価!$C$8,IF($N$24&lt;250,料金単価!$C$9,IF($N$24&lt;500,料金単価!$C$10,IF($N$24&lt;800,料金単価!$C$11,料金単価!$C$12)))))))</f>
        <v>6820</v>
      </c>
      <c r="T55" s="1275"/>
      <c r="U55" s="173" t="s">
        <v>231</v>
      </c>
      <c r="V55" s="388"/>
      <c r="W55" s="174"/>
      <c r="X55" s="174"/>
      <c r="Y55" s="174"/>
      <c r="Z55" s="174"/>
      <c r="AA55" s="174"/>
      <c r="AB55" s="173">
        <v>1</v>
      </c>
      <c r="AC55" s="387" t="s">
        <v>229</v>
      </c>
      <c r="AD55" s="173"/>
      <c r="AE55" s="173"/>
      <c r="AF55" s="173"/>
      <c r="AG55" s="173"/>
      <c r="AH55" s="1223">
        <f>S55*AB55</f>
        <v>6820</v>
      </c>
      <c r="AI55" s="1224"/>
      <c r="AJ55" s="1224"/>
      <c r="AK55" s="1225"/>
      <c r="AL55" s="1254" t="s">
        <v>233</v>
      </c>
      <c r="AM55" s="1227"/>
      <c r="AN55" s="1230">
        <f>AN44</f>
        <v>2.29</v>
      </c>
      <c r="AO55" s="1231"/>
      <c r="AP55" s="1255" t="s">
        <v>622</v>
      </c>
      <c r="AQ55" s="1256"/>
      <c r="AR55" s="1257">
        <f>AN55*X57/1000</f>
        <v>0</v>
      </c>
      <c r="AS55" s="1258"/>
      <c r="AT55" s="1258"/>
      <c r="AU55" s="1259" t="s">
        <v>220</v>
      </c>
      <c r="AV55" s="1260"/>
      <c r="AW55" s="90"/>
      <c r="AX55" s="90"/>
    </row>
    <row r="56" spans="2:50" ht="13.5" customHeight="1">
      <c r="B56" s="1208"/>
      <c r="C56" s="1211"/>
      <c r="D56" s="1212"/>
      <c r="E56" s="1218"/>
      <c r="F56" s="1219"/>
      <c r="G56" s="1219"/>
      <c r="H56" s="1220"/>
      <c r="I56" s="638" t="s">
        <v>225</v>
      </c>
      <c r="J56" s="168"/>
      <c r="K56" s="168"/>
      <c r="L56" s="168"/>
      <c r="M56" s="168"/>
      <c r="N56" s="168"/>
      <c r="O56" s="168"/>
      <c r="P56" s="168" t="s">
        <v>228</v>
      </c>
      <c r="Q56" s="639"/>
      <c r="R56" s="179" t="s">
        <v>614</v>
      </c>
      <c r="S56" s="1261">
        <f>IF(P56="冬季",IF(N$24&lt;50,料金単価!$D$7,IF(N$24&lt;100,料金単価!$D$8,IF($N$24&lt;250,料金単価!$D$9,IF($N$24&lt;500,料金単価!$D$10,IF($N$24&lt;800,料金単価!$D$11,料金単価!$D$12))))),IF(N$24&lt;50,料金単価!$E$7,IF(N$24&lt;100,料金単価!$E$8,IF(N$24&lt;250,料金単価!$E$9,IF(N$24&lt;500,料金単価!$E$10,IF(N$24&lt;800,料金単価!$E$11,料金単価!$E$12))))))</f>
        <v>107.74</v>
      </c>
      <c r="T56" s="1261"/>
      <c r="U56" s="168" t="s">
        <v>226</v>
      </c>
      <c r="V56" s="640" t="s">
        <v>646</v>
      </c>
      <c r="W56" s="641">
        <f>W45</f>
        <v>-37.96</v>
      </c>
      <c r="X56" s="642" t="s">
        <v>627</v>
      </c>
      <c r="Y56" s="623" t="s">
        <v>647</v>
      </c>
      <c r="Z56" s="1295">
        <f>IF('様式11-5'!Y$1="LPG",0,N$24)</f>
        <v>2913.2435013262593</v>
      </c>
      <c r="AA56" s="1295"/>
      <c r="AB56" s="168" t="s">
        <v>648</v>
      </c>
      <c r="AC56" s="168"/>
      <c r="AD56" s="168"/>
      <c r="AE56" s="168"/>
      <c r="AF56" s="168"/>
      <c r="AG56" s="168"/>
      <c r="AH56" s="1263">
        <f>(S56+W56)*Z56</f>
        <v>203286.13152254638</v>
      </c>
      <c r="AI56" s="1264"/>
      <c r="AJ56" s="1264"/>
      <c r="AK56" s="1265"/>
      <c r="AL56" s="1228"/>
      <c r="AM56" s="1229"/>
      <c r="AN56" s="1232"/>
      <c r="AO56" s="1233"/>
      <c r="AP56" s="1242"/>
      <c r="AQ56" s="1243"/>
      <c r="AR56" s="1246"/>
      <c r="AS56" s="1247"/>
      <c r="AT56" s="1247"/>
      <c r="AU56" s="1250"/>
      <c r="AV56" s="1251"/>
      <c r="AW56" s="90"/>
      <c r="AX56" s="90"/>
    </row>
    <row r="57" spans="2:50" ht="13.5" customHeight="1">
      <c r="B57" s="1208"/>
      <c r="C57" s="1211"/>
      <c r="D57" s="1212"/>
      <c r="E57" s="1270" t="s">
        <v>222</v>
      </c>
      <c r="F57" s="1271"/>
      <c r="G57" s="1271"/>
      <c r="H57" s="1272"/>
      <c r="I57" s="631"/>
      <c r="J57" s="170"/>
      <c r="K57" s="170"/>
      <c r="L57" s="170"/>
      <c r="M57" s="170"/>
      <c r="N57" s="170"/>
      <c r="O57" s="170"/>
      <c r="P57" s="170"/>
      <c r="Q57" s="632"/>
      <c r="R57" s="172"/>
      <c r="S57" s="172"/>
      <c r="T57" s="170"/>
      <c r="U57" s="170"/>
      <c r="V57" s="170"/>
      <c r="W57" s="633"/>
      <c r="X57" s="634"/>
      <c r="Y57" s="634"/>
      <c r="Z57" s="1266">
        <f>SUM(Z56:Z56)</f>
        <v>2913.2435013262593</v>
      </c>
      <c r="AA57" s="1266"/>
      <c r="AB57" s="635" t="s">
        <v>221</v>
      </c>
      <c r="AC57" s="635"/>
      <c r="AD57" s="170"/>
      <c r="AE57" s="170"/>
      <c r="AF57" s="170"/>
      <c r="AG57" s="170"/>
      <c r="AH57" s="1267">
        <f>SUM(AH55:AK56)</f>
        <v>210106.13152254638</v>
      </c>
      <c r="AI57" s="1268"/>
      <c r="AJ57" s="1268"/>
      <c r="AK57" s="1269"/>
      <c r="AL57" s="1238"/>
      <c r="AM57" s="1239"/>
      <c r="AN57" s="1240"/>
      <c r="AO57" s="1241"/>
      <c r="AP57" s="1244"/>
      <c r="AQ57" s="1245"/>
      <c r="AR57" s="1248"/>
      <c r="AS57" s="1249"/>
      <c r="AT57" s="1249"/>
      <c r="AU57" s="1252"/>
      <c r="AV57" s="1253"/>
      <c r="AW57" s="90"/>
      <c r="AX57" s="90"/>
    </row>
    <row r="58" spans="2:50" ht="13.5" customHeight="1">
      <c r="B58" s="1208"/>
      <c r="C58" s="1211"/>
      <c r="D58" s="1212"/>
      <c r="E58" s="1274" t="s">
        <v>649</v>
      </c>
      <c r="F58" s="1216"/>
      <c r="G58" s="1216"/>
      <c r="H58" s="1217"/>
      <c r="I58" s="614" t="s">
        <v>232</v>
      </c>
      <c r="J58" s="173"/>
      <c r="K58" s="173"/>
      <c r="L58" s="173"/>
      <c r="M58" s="173"/>
      <c r="N58" s="173"/>
      <c r="O58" s="173"/>
      <c r="P58" s="173"/>
      <c r="Q58" s="615"/>
      <c r="R58" s="1224">
        <f>$R$36</f>
        <v>0</v>
      </c>
      <c r="S58" s="1224"/>
      <c r="T58" s="173" t="s">
        <v>231</v>
      </c>
      <c r="U58" s="173"/>
      <c r="V58" s="174"/>
      <c r="W58" s="174"/>
      <c r="X58" s="174"/>
      <c r="Y58" s="174"/>
      <c r="Z58" s="174"/>
      <c r="AA58" s="174"/>
      <c r="AB58" s="173">
        <v>1</v>
      </c>
      <c r="AC58" s="387" t="s">
        <v>229</v>
      </c>
      <c r="AD58" s="173"/>
      <c r="AE58" s="173"/>
      <c r="AF58" s="173"/>
      <c r="AG58" s="173"/>
      <c r="AH58" s="1223">
        <f>R58*AB58</f>
        <v>0</v>
      </c>
      <c r="AI58" s="1224"/>
      <c r="AJ58" s="1224"/>
      <c r="AK58" s="1225"/>
      <c r="AL58" s="1228" t="s">
        <v>621</v>
      </c>
      <c r="AM58" s="1229"/>
      <c r="AN58" s="1232">
        <f>AN47</f>
        <v>6</v>
      </c>
      <c r="AO58" s="1233"/>
      <c r="AP58" s="1242" t="s">
        <v>645</v>
      </c>
      <c r="AQ58" s="1243"/>
      <c r="AR58" s="1246">
        <f>AN58*X60/1000</f>
        <v>0</v>
      </c>
      <c r="AS58" s="1247"/>
      <c r="AT58" s="1247"/>
      <c r="AU58" s="1250" t="s">
        <v>220</v>
      </c>
      <c r="AV58" s="1251"/>
      <c r="AW58" s="90"/>
      <c r="AX58" s="90"/>
    </row>
    <row r="59" spans="2:50" ht="13.5" customHeight="1">
      <c r="B59" s="1208"/>
      <c r="C59" s="1211"/>
      <c r="D59" s="1212"/>
      <c r="E59" s="1218"/>
      <c r="F59" s="1219"/>
      <c r="G59" s="1219"/>
      <c r="H59" s="1220"/>
      <c r="I59" s="638" t="s">
        <v>225</v>
      </c>
      <c r="J59" s="168"/>
      <c r="K59" s="168"/>
      <c r="L59" s="168"/>
      <c r="M59" s="168"/>
      <c r="N59" s="168"/>
      <c r="O59" s="168"/>
      <c r="P59" s="168"/>
      <c r="Q59" s="639"/>
      <c r="R59" s="1290">
        <f>$R$37</f>
        <v>296</v>
      </c>
      <c r="S59" s="1291"/>
      <c r="T59" s="168" t="s">
        <v>226</v>
      </c>
      <c r="U59" s="168"/>
      <c r="V59" s="168"/>
      <c r="W59" s="168"/>
      <c r="X59" s="1292">
        <f>IF('様式11-5'!Y$1="LPG",N$24,0)</f>
        <v>0</v>
      </c>
      <c r="Y59" s="1293"/>
      <c r="Z59" s="168" t="s">
        <v>662</v>
      </c>
      <c r="AA59" s="168"/>
      <c r="AB59" s="168"/>
      <c r="AC59" s="169"/>
      <c r="AD59" s="168"/>
      <c r="AE59" s="168"/>
      <c r="AF59" s="168"/>
      <c r="AG59" s="168"/>
      <c r="AH59" s="1263">
        <f>R59*X59</f>
        <v>0</v>
      </c>
      <c r="AI59" s="1264"/>
      <c r="AJ59" s="1264"/>
      <c r="AK59" s="1265"/>
      <c r="AL59" s="1228"/>
      <c r="AM59" s="1229"/>
      <c r="AN59" s="1232"/>
      <c r="AO59" s="1233"/>
      <c r="AP59" s="1242"/>
      <c r="AQ59" s="1243"/>
      <c r="AR59" s="1246"/>
      <c r="AS59" s="1247"/>
      <c r="AT59" s="1247"/>
      <c r="AU59" s="1250"/>
      <c r="AV59" s="1251"/>
      <c r="AW59" s="90"/>
      <c r="AX59" s="90"/>
    </row>
    <row r="60" spans="2:50" ht="13.5" customHeight="1" thickBot="1">
      <c r="B60" s="1208"/>
      <c r="C60" s="1213"/>
      <c r="D60" s="1214"/>
      <c r="E60" s="1270" t="s">
        <v>222</v>
      </c>
      <c r="F60" s="1271"/>
      <c r="G60" s="1271"/>
      <c r="H60" s="1272"/>
      <c r="I60" s="631"/>
      <c r="J60" s="170"/>
      <c r="K60" s="170"/>
      <c r="L60" s="170"/>
      <c r="M60" s="170"/>
      <c r="N60" s="170"/>
      <c r="O60" s="170"/>
      <c r="P60" s="170"/>
      <c r="Q60" s="632"/>
      <c r="R60" s="172"/>
      <c r="S60" s="172"/>
      <c r="T60" s="170"/>
      <c r="U60" s="170"/>
      <c r="V60" s="170"/>
      <c r="W60" s="633"/>
      <c r="X60" s="1294">
        <f>SUM(X59:Y59)</f>
        <v>0</v>
      </c>
      <c r="Y60" s="1294"/>
      <c r="Z60" s="170" t="s">
        <v>221</v>
      </c>
      <c r="AA60" s="170"/>
      <c r="AB60" s="170"/>
      <c r="AC60" s="171"/>
      <c r="AD60" s="170"/>
      <c r="AE60" s="170"/>
      <c r="AF60" s="170"/>
      <c r="AG60" s="170"/>
      <c r="AH60" s="1267">
        <f>SUM(AH58:AK59)</f>
        <v>0</v>
      </c>
      <c r="AI60" s="1268"/>
      <c r="AJ60" s="1268"/>
      <c r="AK60" s="1269"/>
      <c r="AL60" s="1238"/>
      <c r="AM60" s="1239"/>
      <c r="AN60" s="1240"/>
      <c r="AO60" s="1241"/>
      <c r="AP60" s="1244"/>
      <c r="AQ60" s="1245"/>
      <c r="AR60" s="1248"/>
      <c r="AS60" s="1249"/>
      <c r="AT60" s="1249"/>
      <c r="AU60" s="1252"/>
      <c r="AV60" s="1253"/>
      <c r="AW60" s="90"/>
      <c r="AX60" s="90"/>
    </row>
    <row r="61" spans="2:50" ht="13.5" customHeight="1">
      <c r="B61" s="1234" t="s">
        <v>259</v>
      </c>
      <c r="C61" s="981"/>
      <c r="D61" s="981"/>
      <c r="E61" s="980" t="s">
        <v>173</v>
      </c>
      <c r="F61" s="981"/>
      <c r="G61" s="981"/>
      <c r="H61" s="982"/>
      <c r="I61" s="980" t="s">
        <v>258</v>
      </c>
      <c r="J61" s="981"/>
      <c r="K61" s="981"/>
      <c r="L61" s="981"/>
      <c r="M61" s="981"/>
      <c r="N61" s="981"/>
      <c r="O61" s="981"/>
      <c r="P61" s="981"/>
      <c r="Q61" s="982"/>
      <c r="R61" s="980" t="s">
        <v>257</v>
      </c>
      <c r="S61" s="981"/>
      <c r="T61" s="981"/>
      <c r="U61" s="981"/>
      <c r="V61" s="981"/>
      <c r="W61" s="981"/>
      <c r="X61" s="981"/>
      <c r="Y61" s="981"/>
      <c r="Z61" s="981"/>
      <c r="AA61" s="981"/>
      <c r="AB61" s="981"/>
      <c r="AC61" s="981"/>
      <c r="AD61" s="981"/>
      <c r="AE61" s="981"/>
      <c r="AF61" s="981"/>
      <c r="AG61" s="982"/>
      <c r="AH61" s="980" t="s">
        <v>256</v>
      </c>
      <c r="AI61" s="981"/>
      <c r="AJ61" s="981"/>
      <c r="AK61" s="1235"/>
      <c r="AL61" s="1236" t="s">
        <v>173</v>
      </c>
      <c r="AM61" s="1237"/>
      <c r="AN61" s="1010" t="s">
        <v>255</v>
      </c>
      <c r="AO61" s="1011"/>
      <c r="AP61" s="1011"/>
      <c r="AQ61" s="1206"/>
      <c r="AR61" s="1010" t="s">
        <v>254</v>
      </c>
      <c r="AS61" s="1011"/>
      <c r="AT61" s="1011"/>
      <c r="AU61" s="1011"/>
      <c r="AV61" s="1012"/>
      <c r="AW61" s="90"/>
      <c r="AX61" s="90"/>
    </row>
    <row r="62" spans="2:50" ht="13.5" customHeight="1">
      <c r="B62" s="1207" t="s">
        <v>484</v>
      </c>
      <c r="C62" s="1209" t="s">
        <v>253</v>
      </c>
      <c r="D62" s="1210"/>
      <c r="E62" s="1215" t="s">
        <v>252</v>
      </c>
      <c r="F62" s="1216"/>
      <c r="G62" s="1216"/>
      <c r="H62" s="1217"/>
      <c r="I62" s="614" t="s">
        <v>232</v>
      </c>
      <c r="J62" s="173"/>
      <c r="K62" s="173"/>
      <c r="L62" s="173"/>
      <c r="M62" s="173"/>
      <c r="N62" s="173"/>
      <c r="O62" s="173"/>
      <c r="P62" s="173"/>
      <c r="Q62" s="615"/>
      <c r="R62" s="1221">
        <f>IF($AJ$16+$AJ$18+$AJ$20+$AJ$22=0,0,1644.76)</f>
        <v>1644.76</v>
      </c>
      <c r="S62" s="1221"/>
      <c r="T62" s="173" t="s">
        <v>250</v>
      </c>
      <c r="U62" s="173"/>
      <c r="V62" s="173"/>
      <c r="W62" s="1222">
        <f>$W$29</f>
        <v>6.13</v>
      </c>
      <c r="X62" s="1222"/>
      <c r="Y62" s="173" t="s">
        <v>624</v>
      </c>
      <c r="Z62" s="173"/>
      <c r="AA62" s="173">
        <v>1</v>
      </c>
      <c r="AB62" s="173" t="s">
        <v>248</v>
      </c>
      <c r="AC62" s="173"/>
      <c r="AD62" s="181">
        <v>0.85</v>
      </c>
      <c r="AE62" s="173" t="s">
        <v>247</v>
      </c>
      <c r="AF62" s="173"/>
      <c r="AG62" s="173"/>
      <c r="AH62" s="1223">
        <f>R62*W62*AA62*AD62</f>
        <v>8570.0219799999995</v>
      </c>
      <c r="AI62" s="1224"/>
      <c r="AJ62" s="1224"/>
      <c r="AK62" s="1225"/>
      <c r="AL62" s="1226" t="s">
        <v>166</v>
      </c>
      <c r="AM62" s="1227"/>
      <c r="AN62" s="1230">
        <f>AN29</f>
        <v>0.43099999999999999</v>
      </c>
      <c r="AO62" s="1231"/>
      <c r="AP62" s="1255" t="s">
        <v>634</v>
      </c>
      <c r="AQ62" s="1256"/>
      <c r="AR62" s="1257">
        <f>AN62*AB65/1000</f>
        <v>0.20584069551724135</v>
      </c>
      <c r="AS62" s="1258"/>
      <c r="AT62" s="1258"/>
      <c r="AU62" s="1255" t="s">
        <v>220</v>
      </c>
      <c r="AV62" s="1276"/>
      <c r="AW62" s="90"/>
      <c r="AX62" s="90"/>
    </row>
    <row r="63" spans="2:50" ht="13.5" customHeight="1">
      <c r="B63" s="1208"/>
      <c r="C63" s="1211"/>
      <c r="D63" s="1212"/>
      <c r="E63" s="1218"/>
      <c r="F63" s="1219"/>
      <c r="G63" s="1219"/>
      <c r="H63" s="1220"/>
      <c r="I63" s="1278" t="s">
        <v>225</v>
      </c>
      <c r="J63" s="1229"/>
      <c r="K63" s="1279"/>
      <c r="L63" s="1280" t="s">
        <v>246</v>
      </c>
      <c r="M63" s="1229"/>
      <c r="N63" s="1229"/>
      <c r="O63" s="1279"/>
      <c r="P63" s="1281" t="s">
        <v>245</v>
      </c>
      <c r="Q63" s="1282"/>
      <c r="R63" s="179" t="s">
        <v>651</v>
      </c>
      <c r="S63" s="178">
        <f>IF(P63="夏季",17.25,16.16)</f>
        <v>17.25</v>
      </c>
      <c r="T63" s="616" t="s">
        <v>636</v>
      </c>
      <c r="U63" s="617">
        <f>$U$30</f>
        <v>-5.0199999999999996</v>
      </c>
      <c r="V63" s="616" t="s">
        <v>611</v>
      </c>
      <c r="W63" s="618">
        <f>$W$30</f>
        <v>3.36</v>
      </c>
      <c r="X63" s="619" t="s">
        <v>612</v>
      </c>
      <c r="Y63" s="169" t="s">
        <v>239</v>
      </c>
      <c r="Z63" s="619"/>
      <c r="AA63" s="177"/>
      <c r="AB63" s="1283">
        <f>P$16+P$18+P$22+P$20</f>
        <v>477.58862068965516</v>
      </c>
      <c r="AC63" s="1283"/>
      <c r="AD63" s="169" t="s">
        <v>613</v>
      </c>
      <c r="AE63" s="169"/>
      <c r="AF63" s="169"/>
      <c r="AG63" s="620"/>
      <c r="AH63" s="1284">
        <f>(S63+U63+W63)*AB63</f>
        <v>7445.6065965517237</v>
      </c>
      <c r="AI63" s="1285"/>
      <c r="AJ63" s="1285"/>
      <c r="AK63" s="1286"/>
      <c r="AL63" s="1228"/>
      <c r="AM63" s="1229"/>
      <c r="AN63" s="1232"/>
      <c r="AO63" s="1233"/>
      <c r="AP63" s="1242"/>
      <c r="AQ63" s="1243"/>
      <c r="AR63" s="1246"/>
      <c r="AS63" s="1247"/>
      <c r="AT63" s="1247"/>
      <c r="AU63" s="1242"/>
      <c r="AV63" s="1277"/>
      <c r="AW63" s="90"/>
      <c r="AX63" s="90"/>
    </row>
    <row r="64" spans="2:50" ht="13.5" customHeight="1">
      <c r="B64" s="1208"/>
      <c r="C64" s="1211"/>
      <c r="D64" s="1212"/>
      <c r="E64" s="1218"/>
      <c r="F64" s="1219"/>
      <c r="G64" s="1219"/>
      <c r="H64" s="1220"/>
      <c r="I64" s="621"/>
      <c r="J64" s="622"/>
      <c r="K64" s="622"/>
      <c r="L64" s="623"/>
      <c r="M64" s="623"/>
      <c r="N64" s="623"/>
      <c r="O64" s="623"/>
      <c r="P64" s="623"/>
      <c r="Q64" s="624"/>
      <c r="R64" s="176"/>
      <c r="S64" s="625" t="s">
        <v>238</v>
      </c>
      <c r="T64" s="643"/>
      <c r="U64" s="644" t="s">
        <v>237</v>
      </c>
      <c r="V64" s="643"/>
      <c r="W64" s="628" t="s">
        <v>236</v>
      </c>
      <c r="Y64" s="175"/>
      <c r="AA64" s="93"/>
      <c r="AB64" s="386"/>
      <c r="AC64" s="386"/>
      <c r="AD64" s="175"/>
      <c r="AE64" s="175"/>
      <c r="AF64" s="175"/>
      <c r="AG64" s="630"/>
      <c r="AH64" s="1287"/>
      <c r="AI64" s="1288"/>
      <c r="AJ64" s="1288"/>
      <c r="AK64" s="1289"/>
      <c r="AL64" s="1228"/>
      <c r="AM64" s="1229"/>
      <c r="AN64" s="1232"/>
      <c r="AO64" s="1233"/>
      <c r="AP64" s="1242"/>
      <c r="AQ64" s="1243"/>
      <c r="AR64" s="1246"/>
      <c r="AS64" s="1247"/>
      <c r="AT64" s="1247"/>
      <c r="AU64" s="1242"/>
      <c r="AV64" s="1277"/>
      <c r="AW64" s="90"/>
      <c r="AX64" s="90"/>
    </row>
    <row r="65" spans="2:50" ht="13.5" customHeight="1">
      <c r="B65" s="1208"/>
      <c r="C65" s="1213"/>
      <c r="D65" s="1214"/>
      <c r="E65" s="1270" t="s">
        <v>222</v>
      </c>
      <c r="F65" s="1271"/>
      <c r="G65" s="1271"/>
      <c r="H65" s="1272"/>
      <c r="I65" s="631"/>
      <c r="J65" s="170"/>
      <c r="K65" s="170"/>
      <c r="L65" s="170"/>
      <c r="M65" s="170"/>
      <c r="N65" s="170"/>
      <c r="O65" s="170"/>
      <c r="P65" s="170"/>
      <c r="Q65" s="632"/>
      <c r="R65" s="172"/>
      <c r="S65" s="172"/>
      <c r="T65" s="170"/>
      <c r="U65" s="170"/>
      <c r="V65" s="170"/>
      <c r="W65" s="633"/>
      <c r="X65" s="634"/>
      <c r="Y65" s="634"/>
      <c r="Z65" s="635"/>
      <c r="AA65" s="636"/>
      <c r="AB65" s="1273">
        <f>SUM(AB63:AC63)</f>
        <v>477.58862068965516</v>
      </c>
      <c r="AC65" s="1273"/>
      <c r="AD65" s="637" t="s">
        <v>235</v>
      </c>
      <c r="AE65" s="170"/>
      <c r="AF65" s="170"/>
      <c r="AG65" s="170"/>
      <c r="AH65" s="1267">
        <f>SUM(AH62:AK63)</f>
        <v>16015.628576551724</v>
      </c>
      <c r="AI65" s="1268"/>
      <c r="AJ65" s="1268"/>
      <c r="AK65" s="1269"/>
      <c r="AL65" s="1238"/>
      <c r="AM65" s="1239"/>
      <c r="AN65" s="1240"/>
      <c r="AO65" s="1241"/>
      <c r="AP65" s="1244"/>
      <c r="AQ65" s="1245"/>
      <c r="AR65" s="1248"/>
      <c r="AS65" s="1249"/>
      <c r="AT65" s="1249"/>
      <c r="AU65" s="1244"/>
      <c r="AV65" s="1296"/>
      <c r="AW65" s="90"/>
      <c r="AX65" s="90"/>
    </row>
    <row r="66" spans="2:50" ht="13.5" customHeight="1">
      <c r="B66" s="1208"/>
      <c r="C66" s="1209" t="s">
        <v>234</v>
      </c>
      <c r="D66" s="1210"/>
      <c r="E66" s="1274" t="s">
        <v>233</v>
      </c>
      <c r="F66" s="1216"/>
      <c r="G66" s="1216"/>
      <c r="H66" s="1217"/>
      <c r="I66" s="614" t="s">
        <v>232</v>
      </c>
      <c r="J66" s="173"/>
      <c r="K66" s="173"/>
      <c r="L66" s="173"/>
      <c r="M66" s="173"/>
      <c r="N66" s="173"/>
      <c r="O66" s="173"/>
      <c r="P66" s="173"/>
      <c r="Q66" s="615"/>
      <c r="R66" s="354" t="s">
        <v>681</v>
      </c>
      <c r="S66" s="1275">
        <f>IF('様式11-5'!Y$1="LPG",0,IF(P$24&lt;50,料金単価!$C$7,(IF(P$24&lt;100,料金単価!$C$8,IF($P$24&lt;250,料金単価!$C$9,IF($P$24&lt;500,料金単価!$C$10,IF($P$24&lt;800,料金単価!$C$11,料金単価!$C$12)))))))</f>
        <v>6820</v>
      </c>
      <c r="T66" s="1275"/>
      <c r="U66" s="173" t="s">
        <v>231</v>
      </c>
      <c r="V66" s="388"/>
      <c r="W66" s="174"/>
      <c r="X66" s="174"/>
      <c r="Y66" s="174"/>
      <c r="Z66" s="174"/>
      <c r="AA66" s="174"/>
      <c r="AB66" s="173">
        <v>1</v>
      </c>
      <c r="AC66" s="387" t="s">
        <v>229</v>
      </c>
      <c r="AD66" s="173"/>
      <c r="AE66" s="173"/>
      <c r="AF66" s="173"/>
      <c r="AG66" s="173"/>
      <c r="AH66" s="1223">
        <f>S66*AB66</f>
        <v>6820</v>
      </c>
      <c r="AI66" s="1224"/>
      <c r="AJ66" s="1224"/>
      <c r="AK66" s="1225"/>
      <c r="AL66" s="1297" t="s">
        <v>233</v>
      </c>
      <c r="AM66" s="1229"/>
      <c r="AN66" s="1232">
        <f>AN33</f>
        <v>2.29</v>
      </c>
      <c r="AO66" s="1233"/>
      <c r="AP66" s="1242" t="s">
        <v>622</v>
      </c>
      <c r="AQ66" s="1243"/>
      <c r="AR66" s="1246">
        <f>AN66*X68/1000</f>
        <v>0</v>
      </c>
      <c r="AS66" s="1247"/>
      <c r="AT66" s="1247"/>
      <c r="AU66" s="1250" t="s">
        <v>220</v>
      </c>
      <c r="AV66" s="1251"/>
      <c r="AW66" s="90"/>
      <c r="AX66" s="90"/>
    </row>
    <row r="67" spans="2:50" ht="13.5" customHeight="1">
      <c r="B67" s="1208"/>
      <c r="C67" s="1211"/>
      <c r="D67" s="1212"/>
      <c r="E67" s="1218"/>
      <c r="F67" s="1219"/>
      <c r="G67" s="1219"/>
      <c r="H67" s="1220"/>
      <c r="I67" s="638" t="s">
        <v>225</v>
      </c>
      <c r="J67" s="168"/>
      <c r="K67" s="168"/>
      <c r="L67" s="168"/>
      <c r="M67" s="168"/>
      <c r="N67" s="168"/>
      <c r="O67" s="168"/>
      <c r="P67" s="168" t="s">
        <v>228</v>
      </c>
      <c r="Q67" s="639"/>
      <c r="R67" s="179" t="s">
        <v>616</v>
      </c>
      <c r="S67" s="1261">
        <f>IF(P67="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107.74</v>
      </c>
      <c r="T67" s="1261"/>
      <c r="U67" s="168" t="s">
        <v>226</v>
      </c>
      <c r="V67" s="640" t="s">
        <v>682</v>
      </c>
      <c r="W67" s="641">
        <f>W56</f>
        <v>-37.96</v>
      </c>
      <c r="X67" s="642" t="s">
        <v>640</v>
      </c>
      <c r="Y67" s="623" t="s">
        <v>619</v>
      </c>
      <c r="Z67" s="1262">
        <f>IF('様式11-5'!Y$1="LPG",0,P$24)</f>
        <v>1166.7827586206895</v>
      </c>
      <c r="AA67" s="1262"/>
      <c r="AB67" s="168" t="s">
        <v>629</v>
      </c>
      <c r="AC67" s="168"/>
      <c r="AD67" s="168"/>
      <c r="AE67" s="168"/>
      <c r="AF67" s="168"/>
      <c r="AG67" s="168"/>
      <c r="AH67" s="1263">
        <f>(S67+W67)*Z67</f>
        <v>81418.10089655171</v>
      </c>
      <c r="AI67" s="1264"/>
      <c r="AJ67" s="1264"/>
      <c r="AK67" s="1265"/>
      <c r="AL67" s="1228"/>
      <c r="AM67" s="1229"/>
      <c r="AN67" s="1232"/>
      <c r="AO67" s="1233"/>
      <c r="AP67" s="1242"/>
      <c r="AQ67" s="1243"/>
      <c r="AR67" s="1246"/>
      <c r="AS67" s="1247"/>
      <c r="AT67" s="1247"/>
      <c r="AU67" s="1250"/>
      <c r="AV67" s="1251"/>
      <c r="AW67" s="90"/>
      <c r="AX67" s="90"/>
    </row>
    <row r="68" spans="2:50" ht="13.5" customHeight="1">
      <c r="B68" s="1208"/>
      <c r="C68" s="1211"/>
      <c r="D68" s="1212"/>
      <c r="E68" s="1270" t="s">
        <v>222</v>
      </c>
      <c r="F68" s="1271"/>
      <c r="G68" s="1271"/>
      <c r="H68" s="1272"/>
      <c r="I68" s="631"/>
      <c r="J68" s="170"/>
      <c r="K68" s="170"/>
      <c r="L68" s="170"/>
      <c r="M68" s="170"/>
      <c r="N68" s="170"/>
      <c r="O68" s="170"/>
      <c r="P68" s="170"/>
      <c r="Q68" s="632"/>
      <c r="R68" s="172"/>
      <c r="S68" s="172"/>
      <c r="T68" s="170"/>
      <c r="U68" s="170"/>
      <c r="V68" s="170"/>
      <c r="W68" s="633"/>
      <c r="X68" s="634"/>
      <c r="Y68" s="634"/>
      <c r="Z68" s="1266">
        <f>SUM(Z67:Z67)</f>
        <v>1166.7827586206895</v>
      </c>
      <c r="AA68" s="1266"/>
      <c r="AB68" s="635" t="s">
        <v>221</v>
      </c>
      <c r="AC68" s="635"/>
      <c r="AD68" s="170"/>
      <c r="AE68" s="170"/>
      <c r="AF68" s="170"/>
      <c r="AG68" s="170"/>
      <c r="AH68" s="1267">
        <f>SUM(AH66:AK67)</f>
        <v>88238.10089655171</v>
      </c>
      <c r="AI68" s="1268"/>
      <c r="AJ68" s="1268"/>
      <c r="AK68" s="1269"/>
      <c r="AL68" s="1238"/>
      <c r="AM68" s="1239"/>
      <c r="AN68" s="1240"/>
      <c r="AO68" s="1241"/>
      <c r="AP68" s="1244"/>
      <c r="AQ68" s="1245"/>
      <c r="AR68" s="1248"/>
      <c r="AS68" s="1249"/>
      <c r="AT68" s="1249"/>
      <c r="AU68" s="1252"/>
      <c r="AV68" s="1253"/>
      <c r="AW68" s="90"/>
      <c r="AX68" s="90"/>
    </row>
    <row r="69" spans="2:50" ht="13.5" customHeight="1">
      <c r="B69" s="1208"/>
      <c r="C69" s="1211"/>
      <c r="D69" s="1212"/>
      <c r="E69" s="1274" t="s">
        <v>649</v>
      </c>
      <c r="F69" s="1216"/>
      <c r="G69" s="1216"/>
      <c r="H69" s="1217"/>
      <c r="I69" s="614" t="s">
        <v>232</v>
      </c>
      <c r="J69" s="173"/>
      <c r="K69" s="173"/>
      <c r="L69" s="173"/>
      <c r="M69" s="173"/>
      <c r="N69" s="173"/>
      <c r="O69" s="173"/>
      <c r="P69" s="173"/>
      <c r="Q69" s="615"/>
      <c r="R69" s="1224">
        <f>$R$36</f>
        <v>0</v>
      </c>
      <c r="S69" s="1224"/>
      <c r="T69" s="173" t="s">
        <v>231</v>
      </c>
      <c r="U69" s="173"/>
      <c r="V69" s="174"/>
      <c r="W69" s="174"/>
      <c r="X69" s="174"/>
      <c r="Y69" s="174"/>
      <c r="Z69" s="174"/>
      <c r="AA69" s="174"/>
      <c r="AB69" s="173">
        <v>1</v>
      </c>
      <c r="AC69" s="387" t="s">
        <v>229</v>
      </c>
      <c r="AD69" s="173"/>
      <c r="AE69" s="173"/>
      <c r="AF69" s="173"/>
      <c r="AG69" s="173"/>
      <c r="AH69" s="1223">
        <f>R69*AB69</f>
        <v>0</v>
      </c>
      <c r="AI69" s="1224"/>
      <c r="AJ69" s="1224"/>
      <c r="AK69" s="1225"/>
      <c r="AL69" s="1228" t="s">
        <v>649</v>
      </c>
      <c r="AM69" s="1229"/>
      <c r="AN69" s="1232">
        <f>AN36</f>
        <v>6</v>
      </c>
      <c r="AO69" s="1233"/>
      <c r="AP69" s="1242" t="s">
        <v>645</v>
      </c>
      <c r="AQ69" s="1243"/>
      <c r="AR69" s="1246">
        <f>AN69*X71/1000</f>
        <v>0</v>
      </c>
      <c r="AS69" s="1247"/>
      <c r="AT69" s="1247"/>
      <c r="AU69" s="1250" t="s">
        <v>220</v>
      </c>
      <c r="AV69" s="1251"/>
      <c r="AW69" s="90"/>
      <c r="AX69" s="90"/>
    </row>
    <row r="70" spans="2:50" ht="13.5" customHeight="1">
      <c r="B70" s="1208"/>
      <c r="C70" s="1211"/>
      <c r="D70" s="1212"/>
      <c r="E70" s="1218"/>
      <c r="F70" s="1219"/>
      <c r="G70" s="1219"/>
      <c r="H70" s="1220"/>
      <c r="I70" s="638" t="s">
        <v>225</v>
      </c>
      <c r="J70" s="168"/>
      <c r="K70" s="168"/>
      <c r="L70" s="168"/>
      <c r="M70" s="168"/>
      <c r="N70" s="168"/>
      <c r="O70" s="168"/>
      <c r="P70" s="168"/>
      <c r="Q70" s="639"/>
      <c r="R70" s="1290">
        <f>$R$37</f>
        <v>296</v>
      </c>
      <c r="S70" s="1291"/>
      <c r="T70" s="168" t="s">
        <v>226</v>
      </c>
      <c r="U70" s="168"/>
      <c r="V70" s="168"/>
      <c r="W70" s="168"/>
      <c r="X70" s="1292">
        <f>IF('様式11-5'!Y$1="LPG",P$24,0)</f>
        <v>0</v>
      </c>
      <c r="Y70" s="1293"/>
      <c r="Z70" s="168" t="s">
        <v>629</v>
      </c>
      <c r="AA70" s="168"/>
      <c r="AB70" s="168"/>
      <c r="AC70" s="169"/>
      <c r="AD70" s="168"/>
      <c r="AE70" s="168"/>
      <c r="AF70" s="168"/>
      <c r="AG70" s="168"/>
      <c r="AH70" s="1263">
        <f>R70*X70</f>
        <v>0</v>
      </c>
      <c r="AI70" s="1264"/>
      <c r="AJ70" s="1264"/>
      <c r="AK70" s="1265"/>
      <c r="AL70" s="1228"/>
      <c r="AM70" s="1229"/>
      <c r="AN70" s="1232"/>
      <c r="AO70" s="1233"/>
      <c r="AP70" s="1242"/>
      <c r="AQ70" s="1243"/>
      <c r="AR70" s="1246"/>
      <c r="AS70" s="1247"/>
      <c r="AT70" s="1247"/>
      <c r="AU70" s="1250"/>
      <c r="AV70" s="1251"/>
      <c r="AW70" s="90"/>
      <c r="AX70" s="90"/>
    </row>
    <row r="71" spans="2:50" ht="13.5" customHeight="1" thickBot="1">
      <c r="B71" s="1208"/>
      <c r="C71" s="1213"/>
      <c r="D71" s="1214"/>
      <c r="E71" s="1270" t="s">
        <v>222</v>
      </c>
      <c r="F71" s="1271"/>
      <c r="G71" s="1271"/>
      <c r="H71" s="1272"/>
      <c r="I71" s="631"/>
      <c r="J71" s="170"/>
      <c r="K71" s="170"/>
      <c r="L71" s="170"/>
      <c r="M71" s="170"/>
      <c r="N71" s="170"/>
      <c r="O71" s="170"/>
      <c r="P71" s="170"/>
      <c r="Q71" s="632"/>
      <c r="R71" s="172"/>
      <c r="S71" s="172"/>
      <c r="T71" s="170"/>
      <c r="U71" s="170"/>
      <c r="V71" s="170"/>
      <c r="W71" s="633"/>
      <c r="X71" s="1294">
        <f>SUM(X70:Y70)</f>
        <v>0</v>
      </c>
      <c r="Y71" s="1294"/>
      <c r="Z71" s="170" t="s">
        <v>221</v>
      </c>
      <c r="AA71" s="170"/>
      <c r="AB71" s="170"/>
      <c r="AC71" s="171"/>
      <c r="AD71" s="170"/>
      <c r="AE71" s="170"/>
      <c r="AF71" s="170"/>
      <c r="AG71" s="170"/>
      <c r="AH71" s="1267">
        <f>SUM(AH69:AK70)</f>
        <v>0</v>
      </c>
      <c r="AI71" s="1268"/>
      <c r="AJ71" s="1268"/>
      <c r="AK71" s="1269"/>
      <c r="AL71" s="1238"/>
      <c r="AM71" s="1239"/>
      <c r="AN71" s="1240"/>
      <c r="AO71" s="1241"/>
      <c r="AP71" s="1244"/>
      <c r="AQ71" s="1245"/>
      <c r="AR71" s="1248"/>
      <c r="AS71" s="1249"/>
      <c r="AT71" s="1249"/>
      <c r="AU71" s="1252"/>
      <c r="AV71" s="1253"/>
      <c r="AW71" s="90"/>
      <c r="AX71" s="90"/>
    </row>
    <row r="72" spans="2:50" ht="13.5" customHeight="1">
      <c r="B72" s="1234" t="s">
        <v>259</v>
      </c>
      <c r="C72" s="981"/>
      <c r="D72" s="981"/>
      <c r="E72" s="980" t="s">
        <v>173</v>
      </c>
      <c r="F72" s="981"/>
      <c r="G72" s="981"/>
      <c r="H72" s="982"/>
      <c r="I72" s="980" t="s">
        <v>258</v>
      </c>
      <c r="J72" s="981"/>
      <c r="K72" s="981"/>
      <c r="L72" s="981"/>
      <c r="M72" s="981"/>
      <c r="N72" s="981"/>
      <c r="O72" s="981"/>
      <c r="P72" s="981"/>
      <c r="Q72" s="982"/>
      <c r="R72" s="980" t="s">
        <v>257</v>
      </c>
      <c r="S72" s="981"/>
      <c r="T72" s="981"/>
      <c r="U72" s="981"/>
      <c r="V72" s="981"/>
      <c r="W72" s="981"/>
      <c r="X72" s="981"/>
      <c r="Y72" s="981"/>
      <c r="Z72" s="981"/>
      <c r="AA72" s="981"/>
      <c r="AB72" s="981"/>
      <c r="AC72" s="981"/>
      <c r="AD72" s="981"/>
      <c r="AE72" s="981"/>
      <c r="AF72" s="981"/>
      <c r="AG72" s="982"/>
      <c r="AH72" s="980" t="s">
        <v>256</v>
      </c>
      <c r="AI72" s="981"/>
      <c r="AJ72" s="981"/>
      <c r="AK72" s="1235"/>
      <c r="AL72" s="1236" t="s">
        <v>173</v>
      </c>
      <c r="AM72" s="1237"/>
      <c r="AN72" s="1010" t="s">
        <v>255</v>
      </c>
      <c r="AO72" s="1011"/>
      <c r="AP72" s="1011"/>
      <c r="AQ72" s="1206"/>
      <c r="AR72" s="1010" t="s">
        <v>254</v>
      </c>
      <c r="AS72" s="1011"/>
      <c r="AT72" s="1011"/>
      <c r="AU72" s="1011"/>
      <c r="AV72" s="1012"/>
      <c r="AW72" s="90"/>
      <c r="AX72" s="90"/>
    </row>
    <row r="73" spans="2:50" ht="13.5" customHeight="1">
      <c r="B73" s="1207" t="s">
        <v>485</v>
      </c>
      <c r="C73" s="1209" t="s">
        <v>253</v>
      </c>
      <c r="D73" s="1210"/>
      <c r="E73" s="1215" t="s">
        <v>252</v>
      </c>
      <c r="F73" s="1216"/>
      <c r="G73" s="1216"/>
      <c r="H73" s="1217"/>
      <c r="I73" s="614" t="s">
        <v>232</v>
      </c>
      <c r="J73" s="173"/>
      <c r="K73" s="173"/>
      <c r="L73" s="173"/>
      <c r="M73" s="173"/>
      <c r="N73" s="173"/>
      <c r="O73" s="173"/>
      <c r="P73" s="173"/>
      <c r="Q73" s="615"/>
      <c r="R73" s="1221">
        <f>IF($AJ$16+$AJ$18+$AJ$20+$AJ$22=0,0,1644.76)</f>
        <v>1644.76</v>
      </c>
      <c r="S73" s="1221"/>
      <c r="T73" s="173" t="s">
        <v>250</v>
      </c>
      <c r="U73" s="173"/>
      <c r="V73" s="173"/>
      <c r="W73" s="1222">
        <f>$W$29</f>
        <v>6.13</v>
      </c>
      <c r="X73" s="1222"/>
      <c r="Y73" s="173" t="s">
        <v>608</v>
      </c>
      <c r="Z73" s="173"/>
      <c r="AA73" s="173">
        <v>1</v>
      </c>
      <c r="AB73" s="173" t="s">
        <v>248</v>
      </c>
      <c r="AC73" s="173"/>
      <c r="AD73" s="181">
        <v>0.85</v>
      </c>
      <c r="AE73" s="173" t="s">
        <v>247</v>
      </c>
      <c r="AF73" s="173"/>
      <c r="AG73" s="173"/>
      <c r="AH73" s="1223">
        <f>R73*W73*AA73*AD73</f>
        <v>8570.0219799999995</v>
      </c>
      <c r="AI73" s="1224"/>
      <c r="AJ73" s="1224"/>
      <c r="AK73" s="1225"/>
      <c r="AL73" s="1226" t="s">
        <v>166</v>
      </c>
      <c r="AM73" s="1227"/>
      <c r="AN73" s="1230">
        <f>AN40</f>
        <v>0.43099999999999999</v>
      </c>
      <c r="AO73" s="1231"/>
      <c r="AP73" s="1255" t="s">
        <v>655</v>
      </c>
      <c r="AQ73" s="1256"/>
      <c r="AR73" s="1257">
        <f>AN73*AB76/1000</f>
        <v>3.8479679999999995E-2</v>
      </c>
      <c r="AS73" s="1258"/>
      <c r="AT73" s="1258"/>
      <c r="AU73" s="1255" t="s">
        <v>220</v>
      </c>
      <c r="AV73" s="1276"/>
      <c r="AW73" s="90"/>
      <c r="AX73" s="90"/>
    </row>
    <row r="74" spans="2:50" ht="13.5" customHeight="1">
      <c r="B74" s="1208"/>
      <c r="C74" s="1211"/>
      <c r="D74" s="1212"/>
      <c r="E74" s="1218"/>
      <c r="F74" s="1219"/>
      <c r="G74" s="1219"/>
      <c r="H74" s="1220"/>
      <c r="I74" s="1278" t="s">
        <v>225</v>
      </c>
      <c r="J74" s="1229"/>
      <c r="K74" s="1279"/>
      <c r="L74" s="1280" t="s">
        <v>246</v>
      </c>
      <c r="M74" s="1229"/>
      <c r="N74" s="1229"/>
      <c r="O74" s="1279"/>
      <c r="P74" s="1281" t="s">
        <v>657</v>
      </c>
      <c r="Q74" s="1282"/>
      <c r="R74" s="179" t="s">
        <v>651</v>
      </c>
      <c r="S74" s="178">
        <f>IF(P74="夏季",17.25,16.16)</f>
        <v>16.16</v>
      </c>
      <c r="T74" s="616" t="s">
        <v>652</v>
      </c>
      <c r="U74" s="617">
        <f>$U$30</f>
        <v>-5.0199999999999996</v>
      </c>
      <c r="V74" s="616" t="s">
        <v>652</v>
      </c>
      <c r="W74" s="618">
        <f>$W$30</f>
        <v>3.36</v>
      </c>
      <c r="X74" s="619" t="s">
        <v>625</v>
      </c>
      <c r="Y74" s="169" t="s">
        <v>239</v>
      </c>
      <c r="Z74" s="619"/>
      <c r="AA74" s="177"/>
      <c r="AB74" s="1283">
        <f>R$17+R$19+R$23</f>
        <v>89.279999999999987</v>
      </c>
      <c r="AC74" s="1283"/>
      <c r="AD74" s="169" t="s">
        <v>653</v>
      </c>
      <c r="AE74" s="169"/>
      <c r="AF74" s="169"/>
      <c r="AG74" s="620"/>
      <c r="AH74" s="1284">
        <f>(S74+U74+W74)*AB74</f>
        <v>1294.5599999999997</v>
      </c>
      <c r="AI74" s="1285"/>
      <c r="AJ74" s="1285"/>
      <c r="AK74" s="1286"/>
      <c r="AL74" s="1228"/>
      <c r="AM74" s="1229"/>
      <c r="AN74" s="1232"/>
      <c r="AO74" s="1233"/>
      <c r="AP74" s="1242"/>
      <c r="AQ74" s="1243"/>
      <c r="AR74" s="1246"/>
      <c r="AS74" s="1247"/>
      <c r="AT74" s="1247"/>
      <c r="AU74" s="1242"/>
      <c r="AV74" s="1277"/>
      <c r="AW74" s="90"/>
      <c r="AX74" s="90"/>
    </row>
    <row r="75" spans="2:50" ht="13.5" customHeight="1">
      <c r="B75" s="1208"/>
      <c r="C75" s="1211"/>
      <c r="D75" s="1212"/>
      <c r="E75" s="1218"/>
      <c r="F75" s="1219"/>
      <c r="G75" s="1219"/>
      <c r="H75" s="1220"/>
      <c r="I75" s="621"/>
      <c r="J75" s="622"/>
      <c r="K75" s="622"/>
      <c r="L75" s="623"/>
      <c r="M75" s="623"/>
      <c r="N75" s="623"/>
      <c r="O75" s="623"/>
      <c r="P75" s="623"/>
      <c r="Q75" s="624"/>
      <c r="R75" s="176"/>
      <c r="S75" s="625" t="s">
        <v>238</v>
      </c>
      <c r="T75" s="643"/>
      <c r="U75" s="644" t="s">
        <v>237</v>
      </c>
      <c r="V75" s="643"/>
      <c r="W75" s="628" t="s">
        <v>236</v>
      </c>
      <c r="Y75" s="175"/>
      <c r="AA75" s="93"/>
      <c r="AB75" s="386"/>
      <c r="AC75" s="386"/>
      <c r="AD75" s="175"/>
      <c r="AE75" s="175"/>
      <c r="AF75" s="175"/>
      <c r="AG75" s="630"/>
      <c r="AH75" s="1287"/>
      <c r="AI75" s="1288"/>
      <c r="AJ75" s="1288"/>
      <c r="AK75" s="1289"/>
      <c r="AL75" s="1228"/>
      <c r="AM75" s="1229"/>
      <c r="AN75" s="1232"/>
      <c r="AO75" s="1233"/>
      <c r="AP75" s="1242"/>
      <c r="AQ75" s="1243"/>
      <c r="AR75" s="1246"/>
      <c r="AS75" s="1247"/>
      <c r="AT75" s="1247"/>
      <c r="AU75" s="1242"/>
      <c r="AV75" s="1277"/>
      <c r="AW75" s="90"/>
      <c r="AX75" s="90"/>
    </row>
    <row r="76" spans="2:50" ht="13.5" customHeight="1">
      <c r="B76" s="1208"/>
      <c r="C76" s="1213"/>
      <c r="D76" s="1214"/>
      <c r="E76" s="1270" t="s">
        <v>222</v>
      </c>
      <c r="F76" s="1271"/>
      <c r="G76" s="1271"/>
      <c r="H76" s="1272"/>
      <c r="I76" s="631"/>
      <c r="J76" s="170"/>
      <c r="K76" s="170"/>
      <c r="L76" s="170"/>
      <c r="M76" s="170"/>
      <c r="N76" s="170"/>
      <c r="O76" s="170"/>
      <c r="P76" s="170"/>
      <c r="Q76" s="632"/>
      <c r="R76" s="172"/>
      <c r="S76" s="172"/>
      <c r="T76" s="170"/>
      <c r="U76" s="170"/>
      <c r="V76" s="170"/>
      <c r="W76" s="633"/>
      <c r="X76" s="634"/>
      <c r="Y76" s="634"/>
      <c r="Z76" s="635"/>
      <c r="AA76" s="636"/>
      <c r="AB76" s="1273">
        <f>SUM(AB74:AC74)</f>
        <v>89.279999999999987</v>
      </c>
      <c r="AC76" s="1273"/>
      <c r="AD76" s="637" t="s">
        <v>235</v>
      </c>
      <c r="AE76" s="170"/>
      <c r="AF76" s="170"/>
      <c r="AG76" s="170"/>
      <c r="AH76" s="1267">
        <f>SUM(AH73:AK74)</f>
        <v>9864.581979999999</v>
      </c>
      <c r="AI76" s="1268"/>
      <c r="AJ76" s="1268"/>
      <c r="AK76" s="1269"/>
      <c r="AL76" s="1238"/>
      <c r="AM76" s="1239"/>
      <c r="AN76" s="1240"/>
      <c r="AO76" s="1241"/>
      <c r="AP76" s="1244"/>
      <c r="AQ76" s="1245"/>
      <c r="AR76" s="1248"/>
      <c r="AS76" s="1249"/>
      <c r="AT76" s="1249"/>
      <c r="AU76" s="1244"/>
      <c r="AV76" s="1296"/>
      <c r="AW76" s="90"/>
      <c r="AX76" s="90"/>
    </row>
    <row r="77" spans="2:50" ht="13.5" customHeight="1">
      <c r="B77" s="1208"/>
      <c r="C77" s="1209" t="s">
        <v>234</v>
      </c>
      <c r="D77" s="1210"/>
      <c r="E77" s="1274" t="s">
        <v>233</v>
      </c>
      <c r="F77" s="1216"/>
      <c r="G77" s="1216"/>
      <c r="H77" s="1217"/>
      <c r="I77" s="614" t="s">
        <v>232</v>
      </c>
      <c r="J77" s="173"/>
      <c r="K77" s="173"/>
      <c r="L77" s="173"/>
      <c r="M77" s="173"/>
      <c r="N77" s="173"/>
      <c r="O77" s="173"/>
      <c r="P77" s="173"/>
      <c r="Q77" s="615"/>
      <c r="R77" s="354" t="s">
        <v>614</v>
      </c>
      <c r="S77" s="1275">
        <f>IF('様式11-5'!Y$1="LPG",0,IF(R$24&lt;50,料金単価!$C$7,(IF(R$24&lt;100,料金単価!$C$8,IF($R$24&lt;250,料金単価!$C$9,IF($R$24&lt;500,料金単価!$C$10,IF($R$24&lt;800,料金単価!$C$11,料金単価!$C$12)))))))</f>
        <v>1210</v>
      </c>
      <c r="T77" s="1275"/>
      <c r="U77" s="173" t="s">
        <v>231</v>
      </c>
      <c r="V77" s="388"/>
      <c r="W77" s="174"/>
      <c r="X77" s="174"/>
      <c r="Y77" s="174"/>
      <c r="Z77" s="174"/>
      <c r="AA77" s="174"/>
      <c r="AB77" s="173">
        <v>1</v>
      </c>
      <c r="AC77" s="387" t="s">
        <v>229</v>
      </c>
      <c r="AD77" s="173"/>
      <c r="AE77" s="173"/>
      <c r="AF77" s="173"/>
      <c r="AG77" s="173"/>
      <c r="AH77" s="1223">
        <f>S77*AB77</f>
        <v>1210</v>
      </c>
      <c r="AI77" s="1224"/>
      <c r="AJ77" s="1224"/>
      <c r="AK77" s="1225"/>
      <c r="AL77" s="1297" t="s">
        <v>233</v>
      </c>
      <c r="AM77" s="1229"/>
      <c r="AN77" s="1232">
        <f>AN44</f>
        <v>2.29</v>
      </c>
      <c r="AO77" s="1233"/>
      <c r="AP77" s="1242" t="s">
        <v>645</v>
      </c>
      <c r="AQ77" s="1243"/>
      <c r="AR77" s="1246">
        <f>AN77*X79/1000</f>
        <v>0</v>
      </c>
      <c r="AS77" s="1247"/>
      <c r="AT77" s="1247"/>
      <c r="AU77" s="1250" t="s">
        <v>220</v>
      </c>
      <c r="AV77" s="1251"/>
      <c r="AW77" s="90"/>
      <c r="AX77" s="90"/>
    </row>
    <row r="78" spans="2:50" ht="13.5" customHeight="1">
      <c r="B78" s="1208"/>
      <c r="C78" s="1211"/>
      <c r="D78" s="1212"/>
      <c r="E78" s="1218"/>
      <c r="F78" s="1219"/>
      <c r="G78" s="1219"/>
      <c r="H78" s="1220"/>
      <c r="I78" s="638" t="s">
        <v>225</v>
      </c>
      <c r="J78" s="168"/>
      <c r="K78" s="168"/>
      <c r="L78" s="168"/>
      <c r="M78" s="168"/>
      <c r="N78" s="168"/>
      <c r="O78" s="168"/>
      <c r="P78" s="168" t="s">
        <v>228</v>
      </c>
      <c r="Q78" s="639"/>
      <c r="R78" s="179" t="s">
        <v>614</v>
      </c>
      <c r="S78" s="1261">
        <f>IF(P78="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107.74</v>
      </c>
      <c r="T78" s="1261"/>
      <c r="U78" s="168" t="s">
        <v>226</v>
      </c>
      <c r="V78" s="640" t="s">
        <v>646</v>
      </c>
      <c r="W78" s="655">
        <f>W67</f>
        <v>-37.96</v>
      </c>
      <c r="X78" s="642" t="s">
        <v>618</v>
      </c>
      <c r="Y78" s="623" t="s">
        <v>647</v>
      </c>
      <c r="Z78" s="1295">
        <f>IF('様式11-5'!Y$1="LPG",0,R$24)</f>
        <v>0</v>
      </c>
      <c r="AA78" s="1295"/>
      <c r="AB78" s="168" t="s">
        <v>648</v>
      </c>
      <c r="AC78" s="168"/>
      <c r="AD78" s="168"/>
      <c r="AE78" s="168"/>
      <c r="AF78" s="168"/>
      <c r="AG78" s="168"/>
      <c r="AH78" s="1263">
        <f>(S78+W78)*Z78</f>
        <v>0</v>
      </c>
      <c r="AI78" s="1264"/>
      <c r="AJ78" s="1264"/>
      <c r="AK78" s="1265"/>
      <c r="AL78" s="1228"/>
      <c r="AM78" s="1229"/>
      <c r="AN78" s="1232"/>
      <c r="AO78" s="1233"/>
      <c r="AP78" s="1242"/>
      <c r="AQ78" s="1243"/>
      <c r="AR78" s="1246"/>
      <c r="AS78" s="1247"/>
      <c r="AT78" s="1247"/>
      <c r="AU78" s="1250"/>
      <c r="AV78" s="1251"/>
      <c r="AW78" s="90"/>
      <c r="AX78" s="90"/>
    </row>
    <row r="79" spans="2:50" ht="13.5" customHeight="1">
      <c r="B79" s="1208"/>
      <c r="C79" s="1211"/>
      <c r="D79" s="1212"/>
      <c r="E79" s="1270" t="s">
        <v>222</v>
      </c>
      <c r="F79" s="1271"/>
      <c r="G79" s="1271"/>
      <c r="H79" s="1272"/>
      <c r="I79" s="631"/>
      <c r="J79" s="170"/>
      <c r="K79" s="170"/>
      <c r="L79" s="170"/>
      <c r="M79" s="170"/>
      <c r="N79" s="170"/>
      <c r="O79" s="170"/>
      <c r="P79" s="170"/>
      <c r="Q79" s="632"/>
      <c r="R79" s="172"/>
      <c r="S79" s="172"/>
      <c r="T79" s="170"/>
      <c r="U79" s="170"/>
      <c r="V79" s="170"/>
      <c r="W79" s="633"/>
      <c r="X79" s="634"/>
      <c r="Y79" s="634"/>
      <c r="Z79" s="1266">
        <f>SUM(Z78:Z78)</f>
        <v>0</v>
      </c>
      <c r="AA79" s="1266"/>
      <c r="AB79" s="635" t="s">
        <v>221</v>
      </c>
      <c r="AC79" s="635"/>
      <c r="AD79" s="170"/>
      <c r="AE79" s="170"/>
      <c r="AF79" s="170"/>
      <c r="AG79" s="170"/>
      <c r="AH79" s="1267">
        <f>SUM(AH77:AK78)</f>
        <v>1210</v>
      </c>
      <c r="AI79" s="1268"/>
      <c r="AJ79" s="1268"/>
      <c r="AK79" s="1269"/>
      <c r="AL79" s="1238"/>
      <c r="AM79" s="1239"/>
      <c r="AN79" s="1240"/>
      <c r="AO79" s="1241"/>
      <c r="AP79" s="1244"/>
      <c r="AQ79" s="1245"/>
      <c r="AR79" s="1248"/>
      <c r="AS79" s="1249"/>
      <c r="AT79" s="1249"/>
      <c r="AU79" s="1252"/>
      <c r="AV79" s="1253"/>
      <c r="AW79" s="90"/>
      <c r="AX79" s="90"/>
    </row>
    <row r="80" spans="2:50" ht="13.5" customHeight="1">
      <c r="B80" s="1208"/>
      <c r="C80" s="1211"/>
      <c r="D80" s="1212"/>
      <c r="E80" s="1274" t="s">
        <v>649</v>
      </c>
      <c r="F80" s="1216"/>
      <c r="G80" s="1216"/>
      <c r="H80" s="1217"/>
      <c r="I80" s="614" t="s">
        <v>232</v>
      </c>
      <c r="J80" s="173"/>
      <c r="K80" s="173"/>
      <c r="L80" s="173"/>
      <c r="M80" s="173"/>
      <c r="N80" s="173"/>
      <c r="O80" s="173"/>
      <c r="P80" s="173"/>
      <c r="Q80" s="615"/>
      <c r="R80" s="1224">
        <f>$R$36</f>
        <v>0</v>
      </c>
      <c r="S80" s="1224"/>
      <c r="T80" s="173" t="s">
        <v>231</v>
      </c>
      <c r="U80" s="173"/>
      <c r="V80" s="174"/>
      <c r="W80" s="174"/>
      <c r="X80" s="174"/>
      <c r="Y80" s="174"/>
      <c r="Z80" s="174"/>
      <c r="AA80" s="174"/>
      <c r="AB80" s="173">
        <v>1</v>
      </c>
      <c r="AC80" s="387" t="s">
        <v>229</v>
      </c>
      <c r="AD80" s="173"/>
      <c r="AE80" s="173"/>
      <c r="AF80" s="173"/>
      <c r="AG80" s="173"/>
      <c r="AH80" s="1223">
        <f>R80*AB80</f>
        <v>0</v>
      </c>
      <c r="AI80" s="1224"/>
      <c r="AJ80" s="1224"/>
      <c r="AK80" s="1225"/>
      <c r="AL80" s="1228" t="s">
        <v>649</v>
      </c>
      <c r="AM80" s="1229"/>
      <c r="AN80" s="1232">
        <f>AN47</f>
        <v>6</v>
      </c>
      <c r="AO80" s="1233"/>
      <c r="AP80" s="1242" t="s">
        <v>645</v>
      </c>
      <c r="AQ80" s="1243"/>
      <c r="AR80" s="1246">
        <f>AN80*X82/1000</f>
        <v>0</v>
      </c>
      <c r="AS80" s="1247"/>
      <c r="AT80" s="1247"/>
      <c r="AU80" s="1250" t="s">
        <v>220</v>
      </c>
      <c r="AV80" s="1251"/>
      <c r="AW80" s="90"/>
      <c r="AX80" s="90"/>
    </row>
    <row r="81" spans="2:50" ht="13.5" customHeight="1">
      <c r="B81" s="1208"/>
      <c r="C81" s="1211"/>
      <c r="D81" s="1212"/>
      <c r="E81" s="1218"/>
      <c r="F81" s="1219"/>
      <c r="G81" s="1219"/>
      <c r="H81" s="1220"/>
      <c r="I81" s="638" t="s">
        <v>225</v>
      </c>
      <c r="J81" s="168"/>
      <c r="K81" s="168"/>
      <c r="L81" s="168"/>
      <c r="M81" s="168"/>
      <c r="N81" s="168"/>
      <c r="O81" s="168"/>
      <c r="P81" s="168"/>
      <c r="Q81" s="639"/>
      <c r="R81" s="1290">
        <f>$R$37</f>
        <v>296</v>
      </c>
      <c r="S81" s="1291"/>
      <c r="T81" s="168" t="s">
        <v>226</v>
      </c>
      <c r="U81" s="168"/>
      <c r="V81" s="168"/>
      <c r="W81" s="168"/>
      <c r="X81" s="1292">
        <f>IF('様式11-5'!Y$1="LPG",P$24,0)</f>
        <v>0</v>
      </c>
      <c r="Y81" s="1293"/>
      <c r="Z81" s="168" t="s">
        <v>648</v>
      </c>
      <c r="AA81" s="168"/>
      <c r="AB81" s="168"/>
      <c r="AC81" s="169"/>
      <c r="AD81" s="168"/>
      <c r="AE81" s="168"/>
      <c r="AF81" s="168"/>
      <c r="AG81" s="168"/>
      <c r="AH81" s="1263">
        <f>R81*X81</f>
        <v>0</v>
      </c>
      <c r="AI81" s="1264"/>
      <c r="AJ81" s="1264"/>
      <c r="AK81" s="1265"/>
      <c r="AL81" s="1228"/>
      <c r="AM81" s="1229"/>
      <c r="AN81" s="1232"/>
      <c r="AO81" s="1233"/>
      <c r="AP81" s="1242"/>
      <c r="AQ81" s="1243"/>
      <c r="AR81" s="1246"/>
      <c r="AS81" s="1247"/>
      <c r="AT81" s="1247"/>
      <c r="AU81" s="1250"/>
      <c r="AV81" s="1251"/>
      <c r="AW81" s="90"/>
      <c r="AX81" s="90"/>
    </row>
    <row r="82" spans="2:50" ht="13.5" customHeight="1" thickBot="1">
      <c r="B82" s="1208"/>
      <c r="C82" s="1213"/>
      <c r="D82" s="1214"/>
      <c r="E82" s="1270" t="s">
        <v>222</v>
      </c>
      <c r="F82" s="1271"/>
      <c r="G82" s="1271"/>
      <c r="H82" s="1272"/>
      <c r="I82" s="631"/>
      <c r="J82" s="170"/>
      <c r="K82" s="170"/>
      <c r="L82" s="170"/>
      <c r="M82" s="170"/>
      <c r="N82" s="170"/>
      <c r="O82" s="170"/>
      <c r="P82" s="170"/>
      <c r="Q82" s="632"/>
      <c r="R82" s="172"/>
      <c r="S82" s="172"/>
      <c r="T82" s="170"/>
      <c r="U82" s="170"/>
      <c r="V82" s="170"/>
      <c r="W82" s="633"/>
      <c r="X82" s="1294">
        <f>SUM(X81:Y81)</f>
        <v>0</v>
      </c>
      <c r="Y82" s="1294"/>
      <c r="Z82" s="170" t="s">
        <v>221</v>
      </c>
      <c r="AA82" s="170"/>
      <c r="AB82" s="170"/>
      <c r="AC82" s="171"/>
      <c r="AD82" s="170"/>
      <c r="AE82" s="170"/>
      <c r="AF82" s="170"/>
      <c r="AG82" s="170"/>
      <c r="AH82" s="1267">
        <f>SUM(AH80:AK81)</f>
        <v>0</v>
      </c>
      <c r="AI82" s="1268"/>
      <c r="AJ82" s="1268"/>
      <c r="AK82" s="1269"/>
      <c r="AL82" s="1238"/>
      <c r="AM82" s="1239"/>
      <c r="AN82" s="1240"/>
      <c r="AO82" s="1241"/>
      <c r="AP82" s="1244"/>
      <c r="AQ82" s="1245"/>
      <c r="AR82" s="1248"/>
      <c r="AS82" s="1249"/>
      <c r="AT82" s="1249"/>
      <c r="AU82" s="1252"/>
      <c r="AV82" s="1253"/>
      <c r="AW82" s="90"/>
      <c r="AX82" s="90"/>
    </row>
    <row r="83" spans="2:50" ht="13.5" customHeight="1">
      <c r="B83" s="1234" t="s">
        <v>259</v>
      </c>
      <c r="C83" s="981"/>
      <c r="D83" s="981"/>
      <c r="E83" s="980" t="s">
        <v>173</v>
      </c>
      <c r="F83" s="981"/>
      <c r="G83" s="981"/>
      <c r="H83" s="982"/>
      <c r="I83" s="980" t="s">
        <v>258</v>
      </c>
      <c r="J83" s="981"/>
      <c r="K83" s="981"/>
      <c r="L83" s="981"/>
      <c r="M83" s="981"/>
      <c r="N83" s="981"/>
      <c r="O83" s="981"/>
      <c r="P83" s="981"/>
      <c r="Q83" s="982"/>
      <c r="R83" s="980" t="s">
        <v>257</v>
      </c>
      <c r="S83" s="981"/>
      <c r="T83" s="981"/>
      <c r="U83" s="981"/>
      <c r="V83" s="981"/>
      <c r="W83" s="981"/>
      <c r="X83" s="981"/>
      <c r="Y83" s="981"/>
      <c r="Z83" s="981"/>
      <c r="AA83" s="981"/>
      <c r="AB83" s="981"/>
      <c r="AC83" s="981"/>
      <c r="AD83" s="981"/>
      <c r="AE83" s="981"/>
      <c r="AF83" s="981"/>
      <c r="AG83" s="982"/>
      <c r="AH83" s="980" t="s">
        <v>256</v>
      </c>
      <c r="AI83" s="981"/>
      <c r="AJ83" s="981"/>
      <c r="AK83" s="1235"/>
      <c r="AL83" s="1236" t="s">
        <v>173</v>
      </c>
      <c r="AM83" s="1237"/>
      <c r="AN83" s="1010" t="s">
        <v>255</v>
      </c>
      <c r="AO83" s="1011"/>
      <c r="AP83" s="1011"/>
      <c r="AQ83" s="1206"/>
      <c r="AR83" s="1010" t="s">
        <v>254</v>
      </c>
      <c r="AS83" s="1011"/>
      <c r="AT83" s="1011"/>
      <c r="AU83" s="1011"/>
      <c r="AV83" s="1012"/>
      <c r="AW83" s="90"/>
      <c r="AX83" s="90"/>
    </row>
    <row r="84" spans="2:50" ht="13.5" customHeight="1">
      <c r="B84" s="1207" t="s">
        <v>365</v>
      </c>
      <c r="C84" s="1209" t="s">
        <v>253</v>
      </c>
      <c r="D84" s="1210"/>
      <c r="E84" s="1215" t="s">
        <v>252</v>
      </c>
      <c r="F84" s="1216"/>
      <c r="G84" s="1216"/>
      <c r="H84" s="1217"/>
      <c r="I84" s="614" t="s">
        <v>232</v>
      </c>
      <c r="J84" s="173"/>
      <c r="K84" s="173"/>
      <c r="L84" s="173"/>
      <c r="M84" s="173"/>
      <c r="N84" s="173"/>
      <c r="O84" s="173"/>
      <c r="P84" s="173"/>
      <c r="Q84" s="615"/>
      <c r="R84" s="1221">
        <f>IF($AJ$16+$AJ$18+$AJ$20+$AJ$22=0,0,1644.76)</f>
        <v>1644.76</v>
      </c>
      <c r="S84" s="1221"/>
      <c r="T84" s="173" t="s">
        <v>250</v>
      </c>
      <c r="U84" s="173"/>
      <c r="V84" s="173"/>
      <c r="W84" s="1222">
        <f>$W$29</f>
        <v>6.13</v>
      </c>
      <c r="X84" s="1222"/>
      <c r="Y84" s="173" t="s">
        <v>624</v>
      </c>
      <c r="Z84" s="173"/>
      <c r="AA84" s="173">
        <v>1</v>
      </c>
      <c r="AB84" s="173" t="s">
        <v>248</v>
      </c>
      <c r="AC84" s="173"/>
      <c r="AD84" s="181">
        <v>0.85</v>
      </c>
      <c r="AE84" s="173" t="s">
        <v>247</v>
      </c>
      <c r="AF84" s="173"/>
      <c r="AG84" s="173"/>
      <c r="AH84" s="1223">
        <f>R84*W84*AA84*AD84</f>
        <v>8570.0219799999995</v>
      </c>
      <c r="AI84" s="1224"/>
      <c r="AJ84" s="1224"/>
      <c r="AK84" s="1225"/>
      <c r="AL84" s="1226" t="s">
        <v>166</v>
      </c>
      <c r="AM84" s="1227"/>
      <c r="AN84" s="1230">
        <f>AN52</f>
        <v>0</v>
      </c>
      <c r="AO84" s="1231"/>
      <c r="AP84" s="1255" t="s">
        <v>655</v>
      </c>
      <c r="AQ84" s="1256"/>
      <c r="AR84" s="1257">
        <f>AN84*AB87/1000</f>
        <v>0</v>
      </c>
      <c r="AS84" s="1258"/>
      <c r="AT84" s="1258"/>
      <c r="AU84" s="1255" t="s">
        <v>220</v>
      </c>
      <c r="AV84" s="1276"/>
      <c r="AW84" s="90"/>
      <c r="AX84" s="90"/>
    </row>
    <row r="85" spans="2:50" ht="13.5" customHeight="1">
      <c r="B85" s="1208"/>
      <c r="C85" s="1211"/>
      <c r="D85" s="1212"/>
      <c r="E85" s="1218"/>
      <c r="F85" s="1219"/>
      <c r="G85" s="1219"/>
      <c r="H85" s="1220"/>
      <c r="I85" s="1278" t="s">
        <v>225</v>
      </c>
      <c r="J85" s="1229"/>
      <c r="K85" s="1279"/>
      <c r="L85" s="1280" t="s">
        <v>658</v>
      </c>
      <c r="M85" s="1229"/>
      <c r="N85" s="1229"/>
      <c r="O85" s="1279"/>
      <c r="P85" s="1281" t="s">
        <v>657</v>
      </c>
      <c r="Q85" s="1282"/>
      <c r="R85" s="179" t="s">
        <v>651</v>
      </c>
      <c r="S85" s="178">
        <f>IF(P85="夏季",17.25,16.16)</f>
        <v>16.16</v>
      </c>
      <c r="T85" s="616" t="s">
        <v>652</v>
      </c>
      <c r="U85" s="617">
        <f>$U$30</f>
        <v>-5.0199999999999996</v>
      </c>
      <c r="V85" s="616" t="s">
        <v>652</v>
      </c>
      <c r="W85" s="618">
        <f>$W$30</f>
        <v>3.36</v>
      </c>
      <c r="X85" s="619" t="s">
        <v>643</v>
      </c>
      <c r="Y85" s="169" t="s">
        <v>239</v>
      </c>
      <c r="Z85" s="619"/>
      <c r="AA85" s="177"/>
      <c r="AB85" s="1283">
        <f>T$17+T$19+T$23</f>
        <v>86.399999999999991</v>
      </c>
      <c r="AC85" s="1283"/>
      <c r="AD85" s="169" t="s">
        <v>644</v>
      </c>
      <c r="AE85" s="169"/>
      <c r="AF85" s="169"/>
      <c r="AG85" s="620"/>
      <c r="AH85" s="1284">
        <f>(S85+U85+W85)*AB85</f>
        <v>1252.8</v>
      </c>
      <c r="AI85" s="1285"/>
      <c r="AJ85" s="1285"/>
      <c r="AK85" s="1286"/>
      <c r="AL85" s="1228"/>
      <c r="AM85" s="1229"/>
      <c r="AN85" s="1232"/>
      <c r="AO85" s="1233"/>
      <c r="AP85" s="1242"/>
      <c r="AQ85" s="1243"/>
      <c r="AR85" s="1246"/>
      <c r="AS85" s="1247"/>
      <c r="AT85" s="1247"/>
      <c r="AU85" s="1242"/>
      <c r="AV85" s="1277"/>
      <c r="AW85" s="90"/>
      <c r="AX85" s="90"/>
    </row>
    <row r="86" spans="2:50" ht="13.5" customHeight="1">
      <c r="B86" s="1208"/>
      <c r="C86" s="1211"/>
      <c r="D86" s="1212"/>
      <c r="E86" s="1218"/>
      <c r="F86" s="1219"/>
      <c r="G86" s="1219"/>
      <c r="H86" s="1220"/>
      <c r="I86" s="621"/>
      <c r="J86" s="622"/>
      <c r="K86" s="622"/>
      <c r="L86" s="623"/>
      <c r="M86" s="623"/>
      <c r="N86" s="623"/>
      <c r="O86" s="623"/>
      <c r="P86" s="623"/>
      <c r="Q86" s="624"/>
      <c r="R86" s="176"/>
      <c r="S86" s="625" t="s">
        <v>238</v>
      </c>
      <c r="T86" s="643"/>
      <c r="U86" s="644" t="s">
        <v>237</v>
      </c>
      <c r="V86" s="643"/>
      <c r="W86" s="628" t="s">
        <v>236</v>
      </c>
      <c r="Y86" s="175"/>
      <c r="AA86" s="93"/>
      <c r="AB86" s="386"/>
      <c r="AC86" s="386"/>
      <c r="AD86" s="175"/>
      <c r="AE86" s="175"/>
      <c r="AF86" s="175"/>
      <c r="AG86" s="630"/>
      <c r="AH86" s="1287"/>
      <c r="AI86" s="1288"/>
      <c r="AJ86" s="1288"/>
      <c r="AK86" s="1289"/>
      <c r="AL86" s="1228"/>
      <c r="AM86" s="1229"/>
      <c r="AN86" s="1232"/>
      <c r="AO86" s="1233"/>
      <c r="AP86" s="1242"/>
      <c r="AQ86" s="1243"/>
      <c r="AR86" s="1246"/>
      <c r="AS86" s="1247"/>
      <c r="AT86" s="1247"/>
      <c r="AU86" s="1242"/>
      <c r="AV86" s="1277"/>
      <c r="AW86" s="90"/>
      <c r="AX86" s="90"/>
    </row>
    <row r="87" spans="2:50" ht="13.5" customHeight="1">
      <c r="B87" s="1208"/>
      <c r="C87" s="1213"/>
      <c r="D87" s="1214"/>
      <c r="E87" s="1270" t="s">
        <v>222</v>
      </c>
      <c r="F87" s="1271"/>
      <c r="G87" s="1271"/>
      <c r="H87" s="1272"/>
      <c r="I87" s="631"/>
      <c r="J87" s="170"/>
      <c r="K87" s="170"/>
      <c r="L87" s="170"/>
      <c r="M87" s="170"/>
      <c r="N87" s="170"/>
      <c r="O87" s="170"/>
      <c r="P87" s="170"/>
      <c r="Q87" s="632"/>
      <c r="R87" s="172"/>
      <c r="S87" s="172"/>
      <c r="T87" s="170"/>
      <c r="U87" s="170"/>
      <c r="V87" s="170"/>
      <c r="W87" s="633"/>
      <c r="X87" s="634"/>
      <c r="Y87" s="634"/>
      <c r="Z87" s="635"/>
      <c r="AA87" s="636"/>
      <c r="AB87" s="1273">
        <f>SUM(AB85:AC85)</f>
        <v>86.399999999999991</v>
      </c>
      <c r="AC87" s="1273"/>
      <c r="AD87" s="637" t="s">
        <v>235</v>
      </c>
      <c r="AE87" s="170"/>
      <c r="AF87" s="170"/>
      <c r="AG87" s="170"/>
      <c r="AH87" s="1267">
        <f>SUM(AH84:AK85)</f>
        <v>9822.8219799999988</v>
      </c>
      <c r="AI87" s="1268"/>
      <c r="AJ87" s="1268"/>
      <c r="AK87" s="1269"/>
      <c r="AL87" s="1238"/>
      <c r="AM87" s="1239"/>
      <c r="AN87" s="1240"/>
      <c r="AO87" s="1241"/>
      <c r="AP87" s="1244"/>
      <c r="AQ87" s="1245"/>
      <c r="AR87" s="1248"/>
      <c r="AS87" s="1249"/>
      <c r="AT87" s="1249"/>
      <c r="AU87" s="1244"/>
      <c r="AV87" s="1296"/>
      <c r="AW87" s="90"/>
      <c r="AX87" s="90"/>
    </row>
    <row r="88" spans="2:50" ht="13.5" customHeight="1">
      <c r="B88" s="1208"/>
      <c r="C88" s="1209" t="s">
        <v>234</v>
      </c>
      <c r="D88" s="1210"/>
      <c r="E88" s="1274" t="s">
        <v>233</v>
      </c>
      <c r="F88" s="1216"/>
      <c r="G88" s="1216"/>
      <c r="H88" s="1217"/>
      <c r="I88" s="614" t="s">
        <v>232</v>
      </c>
      <c r="J88" s="173"/>
      <c r="K88" s="173"/>
      <c r="L88" s="173"/>
      <c r="M88" s="173"/>
      <c r="N88" s="173"/>
      <c r="O88" s="173"/>
      <c r="P88" s="173"/>
      <c r="Q88" s="615"/>
      <c r="R88" s="354" t="s">
        <v>616</v>
      </c>
      <c r="S88" s="1275">
        <f>IF('様式11-5'!Y$1="LPG",0,IF(T$24&lt;50,料金単価!$C$7,(IF(T$24&lt;100,料金単価!$C$8,IF($T$24&lt;250,料金単価!$C$9,IF($T$24&lt;500,料金単価!$C$10,IF($T$24&lt;800,料金単価!$C$11,料金単価!$C$12)))))))</f>
        <v>1210</v>
      </c>
      <c r="T88" s="1275"/>
      <c r="U88" s="173" t="s">
        <v>231</v>
      </c>
      <c r="V88" s="388"/>
      <c r="W88" s="174"/>
      <c r="X88" s="174"/>
      <c r="Y88" s="174"/>
      <c r="Z88" s="174"/>
      <c r="AA88" s="174"/>
      <c r="AB88" s="173">
        <v>1</v>
      </c>
      <c r="AC88" s="387" t="s">
        <v>229</v>
      </c>
      <c r="AD88" s="173"/>
      <c r="AE88" s="173"/>
      <c r="AF88" s="173"/>
      <c r="AG88" s="173"/>
      <c r="AH88" s="1223">
        <f>S88*AB88</f>
        <v>1210</v>
      </c>
      <c r="AI88" s="1224"/>
      <c r="AJ88" s="1224"/>
      <c r="AK88" s="1225"/>
      <c r="AL88" s="1297" t="s">
        <v>233</v>
      </c>
      <c r="AM88" s="1229"/>
      <c r="AN88" s="1232">
        <f>AN56</f>
        <v>0</v>
      </c>
      <c r="AO88" s="1233"/>
      <c r="AP88" s="1242" t="s">
        <v>645</v>
      </c>
      <c r="AQ88" s="1243"/>
      <c r="AR88" s="1246">
        <f>AN88*X90/1000</f>
        <v>0</v>
      </c>
      <c r="AS88" s="1247"/>
      <c r="AT88" s="1247"/>
      <c r="AU88" s="1250" t="s">
        <v>220</v>
      </c>
      <c r="AV88" s="1251"/>
      <c r="AW88" s="90"/>
      <c r="AX88" s="90"/>
    </row>
    <row r="89" spans="2:50" ht="13.5" customHeight="1">
      <c r="B89" s="1208"/>
      <c r="C89" s="1211"/>
      <c r="D89" s="1212"/>
      <c r="E89" s="1218"/>
      <c r="F89" s="1219"/>
      <c r="G89" s="1219"/>
      <c r="H89" s="1220"/>
      <c r="I89" s="638" t="s">
        <v>225</v>
      </c>
      <c r="J89" s="168"/>
      <c r="K89" s="168"/>
      <c r="L89" s="168"/>
      <c r="M89" s="168"/>
      <c r="N89" s="168"/>
      <c r="O89" s="168"/>
      <c r="P89" s="168" t="s">
        <v>228</v>
      </c>
      <c r="Q89" s="639"/>
      <c r="R89" s="179" t="s">
        <v>614</v>
      </c>
      <c r="S89" s="1261">
        <f>IF(P89="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107.74</v>
      </c>
      <c r="T89" s="1261"/>
      <c r="U89" s="168" t="s">
        <v>226</v>
      </c>
      <c r="V89" s="640" t="s">
        <v>646</v>
      </c>
      <c r="W89" s="655">
        <f>W78</f>
        <v>-37.96</v>
      </c>
      <c r="X89" s="642" t="s">
        <v>618</v>
      </c>
      <c r="Y89" s="623" t="s">
        <v>647</v>
      </c>
      <c r="Z89" s="1295">
        <f>IF('様式11-5'!Y$1="LPG",0,T$24)</f>
        <v>0</v>
      </c>
      <c r="AA89" s="1295"/>
      <c r="AB89" s="168" t="s">
        <v>648</v>
      </c>
      <c r="AC89" s="168"/>
      <c r="AD89" s="168"/>
      <c r="AE89" s="168"/>
      <c r="AF89" s="168"/>
      <c r="AG89" s="168"/>
      <c r="AH89" s="1263">
        <f>(S89+W89)*Z89</f>
        <v>0</v>
      </c>
      <c r="AI89" s="1264"/>
      <c r="AJ89" s="1264"/>
      <c r="AK89" s="1265"/>
      <c r="AL89" s="1228"/>
      <c r="AM89" s="1229"/>
      <c r="AN89" s="1232"/>
      <c r="AO89" s="1233"/>
      <c r="AP89" s="1242"/>
      <c r="AQ89" s="1243"/>
      <c r="AR89" s="1246"/>
      <c r="AS89" s="1247"/>
      <c r="AT89" s="1247"/>
      <c r="AU89" s="1250"/>
      <c r="AV89" s="1251"/>
      <c r="AW89" s="90"/>
      <c r="AX89" s="90"/>
    </row>
    <row r="90" spans="2:50" ht="13.5" customHeight="1">
      <c r="B90" s="1208"/>
      <c r="C90" s="1211"/>
      <c r="D90" s="1212"/>
      <c r="E90" s="1270" t="s">
        <v>222</v>
      </c>
      <c r="F90" s="1271"/>
      <c r="G90" s="1271"/>
      <c r="H90" s="1272"/>
      <c r="I90" s="631"/>
      <c r="J90" s="170"/>
      <c r="K90" s="170"/>
      <c r="L90" s="170"/>
      <c r="M90" s="170"/>
      <c r="N90" s="170"/>
      <c r="O90" s="170"/>
      <c r="P90" s="170"/>
      <c r="Q90" s="632"/>
      <c r="R90" s="172"/>
      <c r="S90" s="172"/>
      <c r="T90" s="170"/>
      <c r="U90" s="170"/>
      <c r="V90" s="170"/>
      <c r="W90" s="633"/>
      <c r="X90" s="634"/>
      <c r="Y90" s="634"/>
      <c r="Z90" s="1266">
        <f>SUM(Z89:Z89)</f>
        <v>0</v>
      </c>
      <c r="AA90" s="1266"/>
      <c r="AB90" s="635" t="s">
        <v>221</v>
      </c>
      <c r="AC90" s="635"/>
      <c r="AD90" s="170"/>
      <c r="AE90" s="170"/>
      <c r="AF90" s="170"/>
      <c r="AG90" s="170"/>
      <c r="AH90" s="1267">
        <f>SUM(AH88:AK89)</f>
        <v>1210</v>
      </c>
      <c r="AI90" s="1268"/>
      <c r="AJ90" s="1268"/>
      <c r="AK90" s="1269"/>
      <c r="AL90" s="1238"/>
      <c r="AM90" s="1239"/>
      <c r="AN90" s="1240"/>
      <c r="AO90" s="1241"/>
      <c r="AP90" s="1244"/>
      <c r="AQ90" s="1245"/>
      <c r="AR90" s="1248"/>
      <c r="AS90" s="1249"/>
      <c r="AT90" s="1249"/>
      <c r="AU90" s="1252"/>
      <c r="AV90" s="1253"/>
      <c r="AW90" s="90"/>
      <c r="AX90" s="90"/>
    </row>
    <row r="91" spans="2:50" ht="13.5" customHeight="1">
      <c r="B91" s="1208"/>
      <c r="C91" s="1211"/>
      <c r="D91" s="1212"/>
      <c r="E91" s="1274" t="s">
        <v>649</v>
      </c>
      <c r="F91" s="1216"/>
      <c r="G91" s="1216"/>
      <c r="H91" s="1217"/>
      <c r="I91" s="614" t="s">
        <v>232</v>
      </c>
      <c r="J91" s="173"/>
      <c r="K91" s="173"/>
      <c r="L91" s="173"/>
      <c r="M91" s="173"/>
      <c r="N91" s="173"/>
      <c r="O91" s="173"/>
      <c r="P91" s="173"/>
      <c r="Q91" s="615"/>
      <c r="R91" s="1224">
        <f>$R$36</f>
        <v>0</v>
      </c>
      <c r="S91" s="1224"/>
      <c r="T91" s="173" t="s">
        <v>231</v>
      </c>
      <c r="U91" s="173"/>
      <c r="V91" s="174"/>
      <c r="W91" s="174"/>
      <c r="X91" s="174"/>
      <c r="Y91" s="174"/>
      <c r="Z91" s="174"/>
      <c r="AA91" s="174"/>
      <c r="AB91" s="173">
        <v>1</v>
      </c>
      <c r="AC91" s="387" t="s">
        <v>229</v>
      </c>
      <c r="AD91" s="173"/>
      <c r="AE91" s="173"/>
      <c r="AF91" s="173"/>
      <c r="AG91" s="173"/>
      <c r="AH91" s="1223">
        <f>R91*AB91</f>
        <v>0</v>
      </c>
      <c r="AI91" s="1224"/>
      <c r="AJ91" s="1224"/>
      <c r="AK91" s="1225"/>
      <c r="AL91" s="1228" t="s">
        <v>649</v>
      </c>
      <c r="AM91" s="1229"/>
      <c r="AN91" s="1232">
        <f>AN59</f>
        <v>0</v>
      </c>
      <c r="AO91" s="1233"/>
      <c r="AP91" s="1242" t="s">
        <v>645</v>
      </c>
      <c r="AQ91" s="1243"/>
      <c r="AR91" s="1246">
        <f>AN91*X93/1000</f>
        <v>0</v>
      </c>
      <c r="AS91" s="1247"/>
      <c r="AT91" s="1247"/>
      <c r="AU91" s="1250" t="s">
        <v>220</v>
      </c>
      <c r="AV91" s="1251"/>
      <c r="AW91" s="90"/>
      <c r="AX91" s="90"/>
    </row>
    <row r="92" spans="2:50" ht="13.5" customHeight="1">
      <c r="B92" s="1208"/>
      <c r="C92" s="1211"/>
      <c r="D92" s="1212"/>
      <c r="E92" s="1218"/>
      <c r="F92" s="1219"/>
      <c r="G92" s="1219"/>
      <c r="H92" s="1220"/>
      <c r="I92" s="638" t="s">
        <v>225</v>
      </c>
      <c r="J92" s="168"/>
      <c r="K92" s="168"/>
      <c r="L92" s="168"/>
      <c r="M92" s="168"/>
      <c r="N92" s="168"/>
      <c r="O92" s="168"/>
      <c r="P92" s="168"/>
      <c r="Q92" s="639"/>
      <c r="R92" s="1290">
        <f>$R$37</f>
        <v>296</v>
      </c>
      <c r="S92" s="1291"/>
      <c r="T92" s="168" t="s">
        <v>226</v>
      </c>
      <c r="U92" s="168"/>
      <c r="V92" s="168"/>
      <c r="W92" s="168"/>
      <c r="X92" s="1292">
        <f>IF('様式11-5'!Y$1="LPG",P$24,0)</f>
        <v>0</v>
      </c>
      <c r="Y92" s="1293"/>
      <c r="Z92" s="168" t="s">
        <v>648</v>
      </c>
      <c r="AA92" s="168"/>
      <c r="AB92" s="168"/>
      <c r="AC92" s="169"/>
      <c r="AD92" s="168"/>
      <c r="AE92" s="168"/>
      <c r="AF92" s="168"/>
      <c r="AG92" s="168"/>
      <c r="AH92" s="1263">
        <f>R92*X92</f>
        <v>0</v>
      </c>
      <c r="AI92" s="1264"/>
      <c r="AJ92" s="1264"/>
      <c r="AK92" s="1265"/>
      <c r="AL92" s="1228"/>
      <c r="AM92" s="1229"/>
      <c r="AN92" s="1232"/>
      <c r="AO92" s="1233"/>
      <c r="AP92" s="1242"/>
      <c r="AQ92" s="1243"/>
      <c r="AR92" s="1246"/>
      <c r="AS92" s="1247"/>
      <c r="AT92" s="1247"/>
      <c r="AU92" s="1250"/>
      <c r="AV92" s="1251"/>
      <c r="AW92" s="90"/>
      <c r="AX92" s="90"/>
    </row>
    <row r="93" spans="2:50" ht="13.5" customHeight="1" thickBot="1">
      <c r="B93" s="1208"/>
      <c r="C93" s="1213"/>
      <c r="D93" s="1214"/>
      <c r="E93" s="1270" t="s">
        <v>222</v>
      </c>
      <c r="F93" s="1271"/>
      <c r="G93" s="1271"/>
      <c r="H93" s="1272"/>
      <c r="I93" s="631"/>
      <c r="J93" s="170"/>
      <c r="K93" s="170"/>
      <c r="L93" s="170"/>
      <c r="M93" s="170"/>
      <c r="N93" s="170"/>
      <c r="O93" s="170"/>
      <c r="P93" s="170"/>
      <c r="Q93" s="632"/>
      <c r="R93" s="172"/>
      <c r="S93" s="172"/>
      <c r="T93" s="170"/>
      <c r="U93" s="170"/>
      <c r="V93" s="170"/>
      <c r="W93" s="633"/>
      <c r="X93" s="1294">
        <f>SUM(X92:Y92)</f>
        <v>0</v>
      </c>
      <c r="Y93" s="1294"/>
      <c r="Z93" s="170" t="s">
        <v>221</v>
      </c>
      <c r="AA93" s="170"/>
      <c r="AB93" s="170"/>
      <c r="AC93" s="171"/>
      <c r="AD93" s="170"/>
      <c r="AE93" s="170"/>
      <c r="AF93" s="170"/>
      <c r="AG93" s="170"/>
      <c r="AH93" s="1267">
        <f>SUM(AH91:AK92)</f>
        <v>0</v>
      </c>
      <c r="AI93" s="1268"/>
      <c r="AJ93" s="1268"/>
      <c r="AK93" s="1269"/>
      <c r="AL93" s="1238"/>
      <c r="AM93" s="1239"/>
      <c r="AN93" s="1240"/>
      <c r="AO93" s="1241"/>
      <c r="AP93" s="1244"/>
      <c r="AQ93" s="1245"/>
      <c r="AR93" s="1248"/>
      <c r="AS93" s="1249"/>
      <c r="AT93" s="1249"/>
      <c r="AU93" s="1252"/>
      <c r="AV93" s="1253"/>
      <c r="AW93" s="90"/>
      <c r="AX93" s="90"/>
    </row>
    <row r="94" spans="2:50" ht="13.5" customHeight="1">
      <c r="B94" s="1234" t="s">
        <v>259</v>
      </c>
      <c r="C94" s="981"/>
      <c r="D94" s="981"/>
      <c r="E94" s="980" t="s">
        <v>173</v>
      </c>
      <c r="F94" s="981"/>
      <c r="G94" s="981"/>
      <c r="H94" s="982"/>
      <c r="I94" s="980" t="s">
        <v>258</v>
      </c>
      <c r="J94" s="981"/>
      <c r="K94" s="981"/>
      <c r="L94" s="981"/>
      <c r="M94" s="981"/>
      <c r="N94" s="981"/>
      <c r="O94" s="981"/>
      <c r="P94" s="981"/>
      <c r="Q94" s="982"/>
      <c r="R94" s="980" t="s">
        <v>257</v>
      </c>
      <c r="S94" s="981"/>
      <c r="T94" s="981"/>
      <c r="U94" s="981"/>
      <c r="V94" s="981"/>
      <c r="W94" s="981"/>
      <c r="X94" s="981"/>
      <c r="Y94" s="981"/>
      <c r="Z94" s="981"/>
      <c r="AA94" s="981"/>
      <c r="AB94" s="981"/>
      <c r="AC94" s="981"/>
      <c r="AD94" s="981"/>
      <c r="AE94" s="981"/>
      <c r="AF94" s="981"/>
      <c r="AG94" s="982"/>
      <c r="AH94" s="980" t="s">
        <v>256</v>
      </c>
      <c r="AI94" s="981"/>
      <c r="AJ94" s="981"/>
      <c r="AK94" s="1235"/>
      <c r="AL94" s="1236" t="s">
        <v>173</v>
      </c>
      <c r="AM94" s="1237"/>
      <c r="AN94" s="1010" t="s">
        <v>255</v>
      </c>
      <c r="AO94" s="1011"/>
      <c r="AP94" s="1011"/>
      <c r="AQ94" s="1206"/>
      <c r="AR94" s="1010" t="s">
        <v>254</v>
      </c>
      <c r="AS94" s="1011"/>
      <c r="AT94" s="1011"/>
      <c r="AU94" s="1011"/>
      <c r="AV94" s="1012"/>
      <c r="AW94" s="90"/>
      <c r="AX94" s="90"/>
    </row>
    <row r="95" spans="2:50" ht="13.5" customHeight="1">
      <c r="B95" s="1207" t="s">
        <v>487</v>
      </c>
      <c r="C95" s="1209" t="s">
        <v>253</v>
      </c>
      <c r="D95" s="1210"/>
      <c r="E95" s="1215" t="s">
        <v>252</v>
      </c>
      <c r="F95" s="1216"/>
      <c r="G95" s="1216"/>
      <c r="H95" s="1217"/>
      <c r="I95" s="614" t="s">
        <v>232</v>
      </c>
      <c r="J95" s="173"/>
      <c r="K95" s="173"/>
      <c r="L95" s="173"/>
      <c r="M95" s="173"/>
      <c r="N95" s="173"/>
      <c r="O95" s="173"/>
      <c r="P95" s="173"/>
      <c r="Q95" s="615"/>
      <c r="R95" s="1221">
        <f>IF($AJ$16+$AJ$18+$AJ$20+$AJ$22=0,0,1644.76)</f>
        <v>1644.76</v>
      </c>
      <c r="S95" s="1221"/>
      <c r="T95" s="173" t="s">
        <v>250</v>
      </c>
      <c r="U95" s="173"/>
      <c r="V95" s="173"/>
      <c r="W95" s="1222">
        <f>$W$29</f>
        <v>6.13</v>
      </c>
      <c r="X95" s="1222"/>
      <c r="Y95" s="173" t="s">
        <v>633</v>
      </c>
      <c r="Z95" s="173"/>
      <c r="AA95" s="173">
        <v>1</v>
      </c>
      <c r="AB95" s="173" t="s">
        <v>248</v>
      </c>
      <c r="AC95" s="173"/>
      <c r="AD95" s="181">
        <v>0.85</v>
      </c>
      <c r="AE95" s="173" t="s">
        <v>247</v>
      </c>
      <c r="AF95" s="173"/>
      <c r="AG95" s="173"/>
      <c r="AH95" s="1223">
        <f>R95*W95*AA95*AD95</f>
        <v>8570.0219799999995</v>
      </c>
      <c r="AI95" s="1224"/>
      <c r="AJ95" s="1224"/>
      <c r="AK95" s="1225"/>
      <c r="AL95" s="1226" t="s">
        <v>166</v>
      </c>
      <c r="AM95" s="1227"/>
      <c r="AN95" s="1230">
        <f>AN29</f>
        <v>0.43099999999999999</v>
      </c>
      <c r="AO95" s="1231"/>
      <c r="AP95" s="1255" t="s">
        <v>655</v>
      </c>
      <c r="AQ95" s="1256"/>
      <c r="AR95" s="1257">
        <f>AN95*AB98/1000</f>
        <v>0.89401488589085698</v>
      </c>
      <c r="AS95" s="1258"/>
      <c r="AT95" s="1258"/>
      <c r="AU95" s="1255" t="s">
        <v>220</v>
      </c>
      <c r="AV95" s="1276"/>
      <c r="AW95" s="90"/>
      <c r="AX95" s="90"/>
    </row>
    <row r="96" spans="2:50" ht="13.5" customHeight="1">
      <c r="B96" s="1208"/>
      <c r="C96" s="1211"/>
      <c r="D96" s="1212"/>
      <c r="E96" s="1218"/>
      <c r="F96" s="1219"/>
      <c r="G96" s="1219"/>
      <c r="H96" s="1220"/>
      <c r="I96" s="1278" t="s">
        <v>225</v>
      </c>
      <c r="J96" s="1229"/>
      <c r="K96" s="1279"/>
      <c r="L96" s="1280" t="s">
        <v>656</v>
      </c>
      <c r="M96" s="1229"/>
      <c r="N96" s="1229"/>
      <c r="O96" s="1279"/>
      <c r="P96" s="1281" t="s">
        <v>650</v>
      </c>
      <c r="Q96" s="1282"/>
      <c r="R96" s="179" t="s">
        <v>668</v>
      </c>
      <c r="S96" s="178">
        <f>IF(P96="夏季",17.25,16.16)</f>
        <v>16.16</v>
      </c>
      <c r="T96" s="616" t="s">
        <v>636</v>
      </c>
      <c r="U96" s="617">
        <f>$U$30</f>
        <v>-5.0199999999999996</v>
      </c>
      <c r="V96" s="616" t="s">
        <v>637</v>
      </c>
      <c r="W96" s="618">
        <f>$W$30</f>
        <v>3.36</v>
      </c>
      <c r="X96" s="619" t="s">
        <v>625</v>
      </c>
      <c r="Y96" s="169" t="s">
        <v>239</v>
      </c>
      <c r="Z96" s="619"/>
      <c r="AA96" s="177"/>
      <c r="AB96" s="1283">
        <f>V$17+V$19+V$23+V21</f>
        <v>2074.2804777050046</v>
      </c>
      <c r="AC96" s="1283"/>
      <c r="AD96" s="169" t="s">
        <v>653</v>
      </c>
      <c r="AE96" s="169"/>
      <c r="AF96" s="169"/>
      <c r="AG96" s="620"/>
      <c r="AH96" s="1284">
        <f>(S96+U96+W96)*AB96</f>
        <v>30077.066926722568</v>
      </c>
      <c r="AI96" s="1285"/>
      <c r="AJ96" s="1285"/>
      <c r="AK96" s="1286"/>
      <c r="AL96" s="1228"/>
      <c r="AM96" s="1229"/>
      <c r="AN96" s="1232"/>
      <c r="AO96" s="1233"/>
      <c r="AP96" s="1242"/>
      <c r="AQ96" s="1243"/>
      <c r="AR96" s="1246"/>
      <c r="AS96" s="1247"/>
      <c r="AT96" s="1247"/>
      <c r="AU96" s="1242"/>
      <c r="AV96" s="1277"/>
      <c r="AW96" s="90"/>
      <c r="AX96" s="90"/>
    </row>
    <row r="97" spans="2:50" ht="13.5" customHeight="1">
      <c r="B97" s="1208"/>
      <c r="C97" s="1211"/>
      <c r="D97" s="1212"/>
      <c r="E97" s="1218"/>
      <c r="F97" s="1219"/>
      <c r="G97" s="1219"/>
      <c r="H97" s="1220"/>
      <c r="I97" s="621"/>
      <c r="J97" s="622"/>
      <c r="K97" s="622"/>
      <c r="L97" s="623"/>
      <c r="M97" s="623"/>
      <c r="N97" s="623"/>
      <c r="O97" s="623"/>
      <c r="P97" s="623"/>
      <c r="Q97" s="624"/>
      <c r="R97" s="176"/>
      <c r="S97" s="625" t="s">
        <v>238</v>
      </c>
      <c r="T97" s="626"/>
      <c r="U97" s="627" t="s">
        <v>237</v>
      </c>
      <c r="V97" s="626"/>
      <c r="W97" s="628" t="s">
        <v>236</v>
      </c>
      <c r="X97" s="629"/>
      <c r="Y97" s="175"/>
      <c r="Z97" s="629"/>
      <c r="AA97" s="371"/>
      <c r="AB97" s="386"/>
      <c r="AC97" s="386"/>
      <c r="AD97" s="175"/>
      <c r="AE97" s="175"/>
      <c r="AF97" s="175"/>
      <c r="AG97" s="630"/>
      <c r="AH97" s="1287"/>
      <c r="AI97" s="1288"/>
      <c r="AJ97" s="1288"/>
      <c r="AK97" s="1289"/>
      <c r="AL97" s="1228"/>
      <c r="AM97" s="1229"/>
      <c r="AN97" s="1232"/>
      <c r="AO97" s="1233"/>
      <c r="AP97" s="1242"/>
      <c r="AQ97" s="1243"/>
      <c r="AR97" s="1246"/>
      <c r="AS97" s="1247"/>
      <c r="AT97" s="1247"/>
      <c r="AU97" s="1242"/>
      <c r="AV97" s="1277"/>
      <c r="AW97" s="90"/>
      <c r="AX97" s="90"/>
    </row>
    <row r="98" spans="2:50" ht="13.5" customHeight="1">
      <c r="B98" s="1208"/>
      <c r="C98" s="1213"/>
      <c r="D98" s="1214"/>
      <c r="E98" s="1270" t="s">
        <v>222</v>
      </c>
      <c r="F98" s="1271"/>
      <c r="G98" s="1271"/>
      <c r="H98" s="1272"/>
      <c r="I98" s="631"/>
      <c r="J98" s="170"/>
      <c r="K98" s="170"/>
      <c r="L98" s="170"/>
      <c r="M98" s="170"/>
      <c r="N98" s="170"/>
      <c r="O98" s="170"/>
      <c r="P98" s="170"/>
      <c r="Q98" s="632"/>
      <c r="R98" s="172"/>
      <c r="S98" s="172"/>
      <c r="T98" s="170"/>
      <c r="U98" s="170"/>
      <c r="V98" s="170"/>
      <c r="W98" s="633"/>
      <c r="X98" s="634"/>
      <c r="Y98" s="634"/>
      <c r="Z98" s="635"/>
      <c r="AA98" s="636"/>
      <c r="AB98" s="1273">
        <f>SUM(AB96:AC96)</f>
        <v>2074.2804777050046</v>
      </c>
      <c r="AC98" s="1273"/>
      <c r="AD98" s="637" t="s">
        <v>235</v>
      </c>
      <c r="AE98" s="170"/>
      <c r="AF98" s="170"/>
      <c r="AG98" s="170"/>
      <c r="AH98" s="1267">
        <f>SUM(AH95:AK96)</f>
        <v>38647.088906722565</v>
      </c>
      <c r="AI98" s="1268"/>
      <c r="AJ98" s="1268"/>
      <c r="AK98" s="1269"/>
      <c r="AL98" s="1228"/>
      <c r="AM98" s="1229"/>
      <c r="AN98" s="1232"/>
      <c r="AO98" s="1233"/>
      <c r="AP98" s="1242"/>
      <c r="AQ98" s="1243"/>
      <c r="AR98" s="1246"/>
      <c r="AS98" s="1247"/>
      <c r="AT98" s="1247"/>
      <c r="AU98" s="1242"/>
      <c r="AV98" s="1277"/>
      <c r="AW98" s="90"/>
      <c r="AX98" s="90"/>
    </row>
    <row r="99" spans="2:50" ht="13.5" customHeight="1">
      <c r="B99" s="1208"/>
      <c r="C99" s="1209" t="s">
        <v>234</v>
      </c>
      <c r="D99" s="1210"/>
      <c r="E99" s="1274" t="s">
        <v>233</v>
      </c>
      <c r="F99" s="1216"/>
      <c r="G99" s="1216"/>
      <c r="H99" s="1217"/>
      <c r="I99" s="614" t="s">
        <v>232</v>
      </c>
      <c r="J99" s="173"/>
      <c r="K99" s="173"/>
      <c r="L99" s="173"/>
      <c r="M99" s="173"/>
      <c r="N99" s="173"/>
      <c r="O99" s="173"/>
      <c r="P99" s="173"/>
      <c r="Q99" s="615"/>
      <c r="R99" s="354" t="s">
        <v>614</v>
      </c>
      <c r="S99" s="1275">
        <f>IF('様式11-5'!Y$1="LPG",0,IF(V$25&lt;50,料金単価!$C$7,(IF(V$25&lt;100,料金単価!$C$8,IF($V$25&lt;250,料金単価!$C$9,IF($V$25&lt;500,料金単価!$C$10,IF($V$25&lt;800,料金単価!$C$11,料金単価!$C$12)))))))</f>
        <v>6820</v>
      </c>
      <c r="T99" s="1275"/>
      <c r="U99" s="173" t="s">
        <v>231</v>
      </c>
      <c r="V99" s="388"/>
      <c r="W99" s="174"/>
      <c r="X99" s="174"/>
      <c r="Y99" s="174"/>
      <c r="Z99" s="174"/>
      <c r="AA99" s="174"/>
      <c r="AB99" s="173">
        <v>1</v>
      </c>
      <c r="AC99" s="387" t="s">
        <v>229</v>
      </c>
      <c r="AD99" s="173"/>
      <c r="AE99" s="173"/>
      <c r="AF99" s="173"/>
      <c r="AG99" s="173"/>
      <c r="AH99" s="1223">
        <f>S99*AB99</f>
        <v>6820</v>
      </c>
      <c r="AI99" s="1224"/>
      <c r="AJ99" s="1224"/>
      <c r="AK99" s="1225"/>
      <c r="AL99" s="1254" t="s">
        <v>233</v>
      </c>
      <c r="AM99" s="1227"/>
      <c r="AN99" s="1230">
        <f>AN33</f>
        <v>2.29</v>
      </c>
      <c r="AO99" s="1231"/>
      <c r="AP99" s="1255" t="s">
        <v>645</v>
      </c>
      <c r="AQ99" s="1256"/>
      <c r="AR99" s="1257">
        <f>AN99*X101/1000</f>
        <v>0</v>
      </c>
      <c r="AS99" s="1258"/>
      <c r="AT99" s="1258"/>
      <c r="AU99" s="1259" t="s">
        <v>220</v>
      </c>
      <c r="AV99" s="1260"/>
      <c r="AW99" s="90"/>
      <c r="AX99" s="90"/>
    </row>
    <row r="100" spans="2:50" ht="13.5" customHeight="1">
      <c r="B100" s="1208"/>
      <c r="C100" s="1211"/>
      <c r="D100" s="1212"/>
      <c r="E100" s="1218"/>
      <c r="F100" s="1219"/>
      <c r="G100" s="1219"/>
      <c r="H100" s="1220"/>
      <c r="I100" s="638" t="s">
        <v>225</v>
      </c>
      <c r="J100" s="168"/>
      <c r="K100" s="168"/>
      <c r="L100" s="168"/>
      <c r="M100" s="168"/>
      <c r="N100" s="168"/>
      <c r="O100" s="168"/>
      <c r="P100" s="168" t="s">
        <v>482</v>
      </c>
      <c r="Q100" s="639"/>
      <c r="R100" s="179" t="s">
        <v>659</v>
      </c>
      <c r="S100" s="1261">
        <f>IF(P100="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132.59</v>
      </c>
      <c r="T100" s="1261"/>
      <c r="U100" s="168" t="s">
        <v>226</v>
      </c>
      <c r="V100" s="640" t="s">
        <v>646</v>
      </c>
      <c r="W100" s="655">
        <f>W89</f>
        <v>-37.96</v>
      </c>
      <c r="X100" s="642" t="s">
        <v>618</v>
      </c>
      <c r="Y100" s="623" t="s">
        <v>647</v>
      </c>
      <c r="Z100" s="1295">
        <f>IF('様式11-5'!Y$1="LPG",0,V$25)</f>
        <v>1451.646597156398</v>
      </c>
      <c r="AA100" s="1295"/>
      <c r="AB100" s="168" t="s">
        <v>623</v>
      </c>
      <c r="AC100" s="168"/>
      <c r="AD100" s="168"/>
      <c r="AE100" s="168"/>
      <c r="AF100" s="168"/>
      <c r="AG100" s="168"/>
      <c r="AH100" s="1263">
        <f>(S100+W100)*Z100</f>
        <v>137369.31748890993</v>
      </c>
      <c r="AI100" s="1264"/>
      <c r="AJ100" s="1264"/>
      <c r="AK100" s="1265"/>
      <c r="AL100" s="1228"/>
      <c r="AM100" s="1229"/>
      <c r="AN100" s="1232"/>
      <c r="AO100" s="1233"/>
      <c r="AP100" s="1242"/>
      <c r="AQ100" s="1243"/>
      <c r="AR100" s="1246"/>
      <c r="AS100" s="1247"/>
      <c r="AT100" s="1247"/>
      <c r="AU100" s="1250"/>
      <c r="AV100" s="1251"/>
      <c r="AW100" s="90"/>
      <c r="AX100" s="90"/>
    </row>
    <row r="101" spans="2:50" ht="13.5" customHeight="1">
      <c r="B101" s="1208"/>
      <c r="C101" s="1211"/>
      <c r="D101" s="1212"/>
      <c r="E101" s="1270" t="s">
        <v>222</v>
      </c>
      <c r="F101" s="1271"/>
      <c r="G101" s="1271"/>
      <c r="H101" s="1272"/>
      <c r="I101" s="631"/>
      <c r="J101" s="170"/>
      <c r="K101" s="170"/>
      <c r="L101" s="170"/>
      <c r="M101" s="170"/>
      <c r="N101" s="170"/>
      <c r="O101" s="170"/>
      <c r="P101" s="170"/>
      <c r="Q101" s="632"/>
      <c r="R101" s="172"/>
      <c r="S101" s="172"/>
      <c r="T101" s="170"/>
      <c r="U101" s="170"/>
      <c r="V101" s="170"/>
      <c r="W101" s="633"/>
      <c r="X101" s="634"/>
      <c r="Y101" s="634"/>
      <c r="Z101" s="1266">
        <f>SUM(Z100:Z100)</f>
        <v>1451.646597156398</v>
      </c>
      <c r="AA101" s="1266"/>
      <c r="AB101" s="635" t="s">
        <v>221</v>
      </c>
      <c r="AC101" s="635"/>
      <c r="AD101" s="170"/>
      <c r="AE101" s="170"/>
      <c r="AF101" s="170"/>
      <c r="AG101" s="170"/>
      <c r="AH101" s="1267">
        <f>SUM(AH99:AK100)</f>
        <v>144189.31748890993</v>
      </c>
      <c r="AI101" s="1268"/>
      <c r="AJ101" s="1268"/>
      <c r="AK101" s="1269"/>
      <c r="AL101" s="1238"/>
      <c r="AM101" s="1239"/>
      <c r="AN101" s="1240"/>
      <c r="AO101" s="1241"/>
      <c r="AP101" s="1244"/>
      <c r="AQ101" s="1245"/>
      <c r="AR101" s="1248"/>
      <c r="AS101" s="1249"/>
      <c r="AT101" s="1249"/>
      <c r="AU101" s="1252"/>
      <c r="AV101" s="1253"/>
      <c r="AW101" s="90"/>
      <c r="AX101" s="90"/>
    </row>
    <row r="102" spans="2:50" ht="13.5" customHeight="1">
      <c r="B102" s="1208"/>
      <c r="C102" s="1211"/>
      <c r="D102" s="1212"/>
      <c r="E102" s="1274" t="s">
        <v>649</v>
      </c>
      <c r="F102" s="1216"/>
      <c r="G102" s="1216"/>
      <c r="H102" s="1217"/>
      <c r="I102" s="614" t="s">
        <v>232</v>
      </c>
      <c r="J102" s="173"/>
      <c r="K102" s="173"/>
      <c r="L102" s="173"/>
      <c r="M102" s="173"/>
      <c r="N102" s="173"/>
      <c r="O102" s="173"/>
      <c r="P102" s="173"/>
      <c r="Q102" s="615"/>
      <c r="R102" s="1224">
        <f>$R$36</f>
        <v>0</v>
      </c>
      <c r="S102" s="1224"/>
      <c r="T102" s="173" t="s">
        <v>231</v>
      </c>
      <c r="U102" s="173"/>
      <c r="V102" s="174"/>
      <c r="W102" s="174"/>
      <c r="X102" s="174"/>
      <c r="Y102" s="174"/>
      <c r="Z102" s="174"/>
      <c r="AA102" s="174"/>
      <c r="AB102" s="173">
        <v>1</v>
      </c>
      <c r="AC102" s="387" t="s">
        <v>229</v>
      </c>
      <c r="AD102" s="173"/>
      <c r="AE102" s="173"/>
      <c r="AF102" s="173"/>
      <c r="AG102" s="173"/>
      <c r="AH102" s="1223">
        <f>R102*AB102</f>
        <v>0</v>
      </c>
      <c r="AI102" s="1224"/>
      <c r="AJ102" s="1224"/>
      <c r="AK102" s="1225"/>
      <c r="AL102" s="1228" t="s">
        <v>649</v>
      </c>
      <c r="AM102" s="1229"/>
      <c r="AN102" s="1232">
        <f>AN36</f>
        <v>6</v>
      </c>
      <c r="AO102" s="1233"/>
      <c r="AP102" s="1242" t="s">
        <v>645</v>
      </c>
      <c r="AQ102" s="1243"/>
      <c r="AR102" s="1246">
        <f>AN102*X104/1000</f>
        <v>0</v>
      </c>
      <c r="AS102" s="1247"/>
      <c r="AT102" s="1247"/>
      <c r="AU102" s="1250" t="s">
        <v>220</v>
      </c>
      <c r="AV102" s="1251"/>
      <c r="AW102" s="90"/>
      <c r="AX102" s="90"/>
    </row>
    <row r="103" spans="2:50" ht="13.5" customHeight="1">
      <c r="B103" s="1208"/>
      <c r="C103" s="1211"/>
      <c r="D103" s="1212"/>
      <c r="E103" s="1218"/>
      <c r="F103" s="1219"/>
      <c r="G103" s="1219"/>
      <c r="H103" s="1220"/>
      <c r="I103" s="638" t="s">
        <v>225</v>
      </c>
      <c r="J103" s="168"/>
      <c r="K103" s="168"/>
      <c r="L103" s="168"/>
      <c r="M103" s="168"/>
      <c r="N103" s="168"/>
      <c r="O103" s="168"/>
      <c r="P103" s="168"/>
      <c r="Q103" s="639"/>
      <c r="R103" s="1290">
        <f>$R$37</f>
        <v>296</v>
      </c>
      <c r="S103" s="1291"/>
      <c r="T103" s="168" t="s">
        <v>226</v>
      </c>
      <c r="U103" s="168"/>
      <c r="V103" s="168"/>
      <c r="W103" s="168"/>
      <c r="X103" s="1292">
        <f>IF('様式11-5'!Y$1="LPG",V$25,0)</f>
        <v>0</v>
      </c>
      <c r="Y103" s="1293"/>
      <c r="Z103" s="168" t="s">
        <v>648</v>
      </c>
      <c r="AA103" s="168"/>
      <c r="AB103" s="168"/>
      <c r="AC103" s="169"/>
      <c r="AD103" s="168"/>
      <c r="AE103" s="168"/>
      <c r="AF103" s="168"/>
      <c r="AG103" s="168"/>
      <c r="AH103" s="1263">
        <f>R103*X103</f>
        <v>0</v>
      </c>
      <c r="AI103" s="1264"/>
      <c r="AJ103" s="1264"/>
      <c r="AK103" s="1265"/>
      <c r="AL103" s="1228"/>
      <c r="AM103" s="1229"/>
      <c r="AN103" s="1232"/>
      <c r="AO103" s="1233"/>
      <c r="AP103" s="1242"/>
      <c r="AQ103" s="1243"/>
      <c r="AR103" s="1246"/>
      <c r="AS103" s="1247"/>
      <c r="AT103" s="1247"/>
      <c r="AU103" s="1250"/>
      <c r="AV103" s="1251"/>
      <c r="AW103" s="90"/>
      <c r="AX103" s="90"/>
    </row>
    <row r="104" spans="2:50" ht="13.5" customHeight="1" thickBot="1">
      <c r="B104" s="1208"/>
      <c r="C104" s="1213"/>
      <c r="D104" s="1214"/>
      <c r="E104" s="1270" t="s">
        <v>222</v>
      </c>
      <c r="F104" s="1271"/>
      <c r="G104" s="1271"/>
      <c r="H104" s="1272"/>
      <c r="I104" s="631"/>
      <c r="J104" s="170"/>
      <c r="K104" s="170"/>
      <c r="L104" s="170"/>
      <c r="M104" s="170"/>
      <c r="N104" s="170"/>
      <c r="O104" s="170"/>
      <c r="P104" s="170"/>
      <c r="Q104" s="632"/>
      <c r="R104" s="172"/>
      <c r="S104" s="172"/>
      <c r="T104" s="170"/>
      <c r="U104" s="170"/>
      <c r="V104" s="170"/>
      <c r="W104" s="633"/>
      <c r="X104" s="1294">
        <f>SUM(X103:Y103)</f>
        <v>0</v>
      </c>
      <c r="Y104" s="1294"/>
      <c r="Z104" s="170" t="s">
        <v>221</v>
      </c>
      <c r="AA104" s="170"/>
      <c r="AB104" s="170"/>
      <c r="AC104" s="171"/>
      <c r="AD104" s="170"/>
      <c r="AE104" s="170"/>
      <c r="AF104" s="170"/>
      <c r="AG104" s="170"/>
      <c r="AH104" s="1267">
        <f>SUM(AH102:AK103)</f>
        <v>0</v>
      </c>
      <c r="AI104" s="1268"/>
      <c r="AJ104" s="1268"/>
      <c r="AK104" s="1269"/>
      <c r="AL104" s="1238"/>
      <c r="AM104" s="1239"/>
      <c r="AN104" s="1240"/>
      <c r="AO104" s="1241"/>
      <c r="AP104" s="1244"/>
      <c r="AQ104" s="1245"/>
      <c r="AR104" s="1248"/>
      <c r="AS104" s="1249"/>
      <c r="AT104" s="1249"/>
      <c r="AU104" s="1252"/>
      <c r="AV104" s="1253"/>
      <c r="AW104" s="90"/>
      <c r="AX104" s="90"/>
    </row>
    <row r="105" spans="2:50" ht="13.5" customHeight="1">
      <c r="B105" s="1234" t="s">
        <v>259</v>
      </c>
      <c r="C105" s="981"/>
      <c r="D105" s="981"/>
      <c r="E105" s="980" t="s">
        <v>173</v>
      </c>
      <c r="F105" s="981"/>
      <c r="G105" s="981"/>
      <c r="H105" s="982"/>
      <c r="I105" s="980" t="s">
        <v>258</v>
      </c>
      <c r="J105" s="981"/>
      <c r="K105" s="981"/>
      <c r="L105" s="981"/>
      <c r="M105" s="981"/>
      <c r="N105" s="981"/>
      <c r="O105" s="981"/>
      <c r="P105" s="981"/>
      <c r="Q105" s="982"/>
      <c r="R105" s="980" t="s">
        <v>257</v>
      </c>
      <c r="S105" s="981"/>
      <c r="T105" s="981"/>
      <c r="U105" s="981"/>
      <c r="V105" s="981"/>
      <c r="W105" s="981"/>
      <c r="X105" s="981"/>
      <c r="Y105" s="981"/>
      <c r="Z105" s="981"/>
      <c r="AA105" s="981"/>
      <c r="AB105" s="981"/>
      <c r="AC105" s="981"/>
      <c r="AD105" s="981"/>
      <c r="AE105" s="981"/>
      <c r="AF105" s="981"/>
      <c r="AG105" s="982"/>
      <c r="AH105" s="980" t="s">
        <v>256</v>
      </c>
      <c r="AI105" s="981"/>
      <c r="AJ105" s="981"/>
      <c r="AK105" s="1235"/>
      <c r="AL105" s="1236" t="s">
        <v>173</v>
      </c>
      <c r="AM105" s="1237"/>
      <c r="AN105" s="1010" t="s">
        <v>255</v>
      </c>
      <c r="AO105" s="1011"/>
      <c r="AP105" s="1011"/>
      <c r="AQ105" s="1206"/>
      <c r="AR105" s="1010" t="s">
        <v>254</v>
      </c>
      <c r="AS105" s="1011"/>
      <c r="AT105" s="1011"/>
      <c r="AU105" s="1011"/>
      <c r="AV105" s="1012"/>
      <c r="AW105" s="90"/>
      <c r="AX105" s="90"/>
    </row>
    <row r="106" spans="2:50" ht="13.5" customHeight="1">
      <c r="B106" s="1207" t="s">
        <v>488</v>
      </c>
      <c r="C106" s="1209" t="s">
        <v>253</v>
      </c>
      <c r="D106" s="1210"/>
      <c r="E106" s="1215" t="s">
        <v>252</v>
      </c>
      <c r="F106" s="1216"/>
      <c r="G106" s="1216"/>
      <c r="H106" s="1217"/>
      <c r="I106" s="614" t="s">
        <v>232</v>
      </c>
      <c r="J106" s="173"/>
      <c r="K106" s="173"/>
      <c r="L106" s="173"/>
      <c r="M106" s="173"/>
      <c r="N106" s="173"/>
      <c r="O106" s="173"/>
      <c r="P106" s="173"/>
      <c r="Q106" s="615"/>
      <c r="R106" s="1221">
        <f>IF($AJ$16+$AJ$18+$AJ$20+$AJ$22=0,0,1644.76)</f>
        <v>1644.76</v>
      </c>
      <c r="S106" s="1221"/>
      <c r="T106" s="173" t="s">
        <v>250</v>
      </c>
      <c r="U106" s="173"/>
      <c r="V106" s="173"/>
      <c r="W106" s="1222">
        <f>$W$29</f>
        <v>6.13</v>
      </c>
      <c r="X106" s="1222"/>
      <c r="Y106" s="173" t="s">
        <v>608</v>
      </c>
      <c r="Z106" s="173"/>
      <c r="AA106" s="173">
        <v>1</v>
      </c>
      <c r="AB106" s="173" t="s">
        <v>248</v>
      </c>
      <c r="AC106" s="173"/>
      <c r="AD106" s="181">
        <v>0.85</v>
      </c>
      <c r="AE106" s="173" t="s">
        <v>247</v>
      </c>
      <c r="AF106" s="173"/>
      <c r="AG106" s="173"/>
      <c r="AH106" s="1223">
        <f>R106*W106*AA106*AD106</f>
        <v>8570.0219799999995</v>
      </c>
      <c r="AI106" s="1224"/>
      <c r="AJ106" s="1224"/>
      <c r="AK106" s="1225"/>
      <c r="AL106" s="1226" t="s">
        <v>166</v>
      </c>
      <c r="AM106" s="1227"/>
      <c r="AN106" s="1230">
        <f>AN29</f>
        <v>0.43099999999999999</v>
      </c>
      <c r="AO106" s="1231"/>
      <c r="AP106" s="1255" t="s">
        <v>655</v>
      </c>
      <c r="AQ106" s="1256"/>
      <c r="AR106" s="1257">
        <f>AN106*AB109/1000</f>
        <v>1.1181075844923127</v>
      </c>
      <c r="AS106" s="1258"/>
      <c r="AT106" s="1258"/>
      <c r="AU106" s="1255" t="s">
        <v>220</v>
      </c>
      <c r="AV106" s="1276"/>
      <c r="AW106" s="90"/>
      <c r="AX106" s="90"/>
    </row>
    <row r="107" spans="2:50" ht="13.5" customHeight="1">
      <c r="B107" s="1208"/>
      <c r="C107" s="1211"/>
      <c r="D107" s="1212"/>
      <c r="E107" s="1218"/>
      <c r="F107" s="1219"/>
      <c r="G107" s="1219"/>
      <c r="H107" s="1220"/>
      <c r="I107" s="1278" t="s">
        <v>225</v>
      </c>
      <c r="J107" s="1229"/>
      <c r="K107" s="1279"/>
      <c r="L107" s="1280" t="s">
        <v>658</v>
      </c>
      <c r="M107" s="1229"/>
      <c r="N107" s="1229"/>
      <c r="O107" s="1279"/>
      <c r="P107" s="1281" t="s">
        <v>657</v>
      </c>
      <c r="Q107" s="1282"/>
      <c r="R107" s="179" t="s">
        <v>651</v>
      </c>
      <c r="S107" s="178">
        <f>IF(P107="夏季",17.25,16.16)</f>
        <v>16.16</v>
      </c>
      <c r="T107" s="616" t="s">
        <v>636</v>
      </c>
      <c r="U107" s="617">
        <f>$U$30</f>
        <v>-5.0199999999999996</v>
      </c>
      <c r="V107" s="616" t="s">
        <v>652</v>
      </c>
      <c r="W107" s="618">
        <f>$W$30</f>
        <v>3.36</v>
      </c>
      <c r="X107" s="619" t="s">
        <v>625</v>
      </c>
      <c r="Y107" s="169" t="s">
        <v>239</v>
      </c>
      <c r="Z107" s="619"/>
      <c r="AA107" s="177"/>
      <c r="AB107" s="1283">
        <f>X$17+X$19+X$23+X21</f>
        <v>2594.2171333928372</v>
      </c>
      <c r="AC107" s="1283"/>
      <c r="AD107" s="169" t="s">
        <v>653</v>
      </c>
      <c r="AE107" s="169"/>
      <c r="AF107" s="169"/>
      <c r="AG107" s="620"/>
      <c r="AH107" s="1284">
        <f>(S107+U107+W107)*AB107</f>
        <v>37616.14843419614</v>
      </c>
      <c r="AI107" s="1285"/>
      <c r="AJ107" s="1285"/>
      <c r="AK107" s="1286"/>
      <c r="AL107" s="1228"/>
      <c r="AM107" s="1229"/>
      <c r="AN107" s="1232"/>
      <c r="AO107" s="1233"/>
      <c r="AP107" s="1242"/>
      <c r="AQ107" s="1243"/>
      <c r="AR107" s="1246"/>
      <c r="AS107" s="1247"/>
      <c r="AT107" s="1247"/>
      <c r="AU107" s="1242"/>
      <c r="AV107" s="1277"/>
      <c r="AW107" s="90"/>
      <c r="AX107" s="90"/>
    </row>
    <row r="108" spans="2:50" ht="13.5" customHeight="1">
      <c r="B108" s="1208"/>
      <c r="C108" s="1211"/>
      <c r="D108" s="1212"/>
      <c r="E108" s="1218"/>
      <c r="F108" s="1219"/>
      <c r="G108" s="1219"/>
      <c r="H108" s="1220"/>
      <c r="I108" s="621"/>
      <c r="J108" s="622"/>
      <c r="K108" s="622"/>
      <c r="L108" s="623"/>
      <c r="M108" s="623"/>
      <c r="N108" s="623"/>
      <c r="O108" s="623"/>
      <c r="P108" s="623"/>
      <c r="Q108" s="624"/>
      <c r="R108" s="176"/>
      <c r="S108" s="625" t="s">
        <v>238</v>
      </c>
      <c r="T108" s="643"/>
      <c r="U108" s="644" t="s">
        <v>237</v>
      </c>
      <c r="V108" s="643"/>
      <c r="W108" s="628" t="s">
        <v>236</v>
      </c>
      <c r="Y108" s="175"/>
      <c r="AA108" s="93"/>
      <c r="AB108" s="386"/>
      <c r="AC108" s="386"/>
      <c r="AD108" s="175"/>
      <c r="AE108" s="175"/>
      <c r="AF108" s="175"/>
      <c r="AG108" s="630"/>
      <c r="AH108" s="1287"/>
      <c r="AI108" s="1288"/>
      <c r="AJ108" s="1288"/>
      <c r="AK108" s="1289"/>
      <c r="AL108" s="1228"/>
      <c r="AM108" s="1229"/>
      <c r="AN108" s="1232"/>
      <c r="AO108" s="1233"/>
      <c r="AP108" s="1242"/>
      <c r="AQ108" s="1243"/>
      <c r="AR108" s="1246"/>
      <c r="AS108" s="1247"/>
      <c r="AT108" s="1247"/>
      <c r="AU108" s="1242"/>
      <c r="AV108" s="1277"/>
      <c r="AW108" s="90"/>
      <c r="AX108" s="90"/>
    </row>
    <row r="109" spans="2:50" ht="13.5" customHeight="1">
      <c r="B109" s="1208"/>
      <c r="C109" s="1213"/>
      <c r="D109" s="1214"/>
      <c r="E109" s="1270" t="s">
        <v>222</v>
      </c>
      <c r="F109" s="1271"/>
      <c r="G109" s="1271"/>
      <c r="H109" s="1272"/>
      <c r="I109" s="631"/>
      <c r="J109" s="170"/>
      <c r="K109" s="170"/>
      <c r="L109" s="170"/>
      <c r="M109" s="170"/>
      <c r="N109" s="170"/>
      <c r="O109" s="170"/>
      <c r="P109" s="170"/>
      <c r="Q109" s="632"/>
      <c r="R109" s="172"/>
      <c r="S109" s="172"/>
      <c r="T109" s="170"/>
      <c r="U109" s="170"/>
      <c r="V109" s="170"/>
      <c r="W109" s="633"/>
      <c r="X109" s="634"/>
      <c r="Y109" s="634"/>
      <c r="Z109" s="635"/>
      <c r="AA109" s="636"/>
      <c r="AB109" s="1273">
        <f>SUM(AB107:AC107)</f>
        <v>2594.2171333928372</v>
      </c>
      <c r="AC109" s="1273"/>
      <c r="AD109" s="637" t="s">
        <v>235</v>
      </c>
      <c r="AE109" s="170"/>
      <c r="AF109" s="170"/>
      <c r="AG109" s="170"/>
      <c r="AH109" s="1267">
        <f>SUM(AH106:AK107)</f>
        <v>46186.170414196138</v>
      </c>
      <c r="AI109" s="1268"/>
      <c r="AJ109" s="1268"/>
      <c r="AK109" s="1269"/>
      <c r="AL109" s="1228"/>
      <c r="AM109" s="1229"/>
      <c r="AN109" s="1232"/>
      <c r="AO109" s="1233"/>
      <c r="AP109" s="1242"/>
      <c r="AQ109" s="1243"/>
      <c r="AR109" s="1246"/>
      <c r="AS109" s="1247"/>
      <c r="AT109" s="1247"/>
      <c r="AU109" s="1242"/>
      <c r="AV109" s="1277"/>
      <c r="AW109" s="90"/>
      <c r="AX109" s="90"/>
    </row>
    <row r="110" spans="2:50" ht="13.5" customHeight="1">
      <c r="B110" s="1208"/>
      <c r="C110" s="1209" t="s">
        <v>234</v>
      </c>
      <c r="D110" s="1210"/>
      <c r="E110" s="1274" t="s">
        <v>233</v>
      </c>
      <c r="F110" s="1216"/>
      <c r="G110" s="1216"/>
      <c r="H110" s="1217"/>
      <c r="I110" s="614" t="s">
        <v>232</v>
      </c>
      <c r="J110" s="173"/>
      <c r="K110" s="173"/>
      <c r="L110" s="173"/>
      <c r="M110" s="173"/>
      <c r="N110" s="173"/>
      <c r="O110" s="173"/>
      <c r="P110" s="173"/>
      <c r="Q110" s="615"/>
      <c r="R110" s="354" t="s">
        <v>639</v>
      </c>
      <c r="S110" s="1275">
        <f>IF('様式11-5'!Y$1="LPG",0,IF(X$25&lt;50,料金単価!$C$7,(IF(X$25&lt;100,料金単価!$C$8,IF($X$25&lt;250,料金単価!$C$9,IF($X$25&lt;500,料金単価!$C$10,IF($X$25&lt;800,料金単価!$C$11,料金単価!$C$12)))))))</f>
        <v>6820</v>
      </c>
      <c r="T110" s="1275"/>
      <c r="U110" s="173" t="s">
        <v>231</v>
      </c>
      <c r="V110" s="388"/>
      <c r="W110" s="174"/>
      <c r="X110" s="174"/>
      <c r="Y110" s="174"/>
      <c r="Z110" s="174"/>
      <c r="AA110" s="174"/>
      <c r="AB110" s="173">
        <v>1</v>
      </c>
      <c r="AC110" s="387" t="s">
        <v>229</v>
      </c>
      <c r="AD110" s="173"/>
      <c r="AE110" s="173"/>
      <c r="AF110" s="173"/>
      <c r="AG110" s="173"/>
      <c r="AH110" s="1223">
        <f>S110*AB110</f>
        <v>6820</v>
      </c>
      <c r="AI110" s="1224"/>
      <c r="AJ110" s="1224"/>
      <c r="AK110" s="1225"/>
      <c r="AL110" s="1254" t="s">
        <v>233</v>
      </c>
      <c r="AM110" s="1227"/>
      <c r="AN110" s="1230">
        <f>AN33</f>
        <v>2.29</v>
      </c>
      <c r="AO110" s="1231"/>
      <c r="AP110" s="1255" t="s">
        <v>645</v>
      </c>
      <c r="AQ110" s="1256"/>
      <c r="AR110" s="1257">
        <f>AN110*X112/1000</f>
        <v>0</v>
      </c>
      <c r="AS110" s="1258"/>
      <c r="AT110" s="1258"/>
      <c r="AU110" s="1259" t="s">
        <v>220</v>
      </c>
      <c r="AV110" s="1260"/>
      <c r="AW110" s="90"/>
      <c r="AX110" s="90"/>
    </row>
    <row r="111" spans="2:50" ht="13.5" customHeight="1">
      <c r="B111" s="1208"/>
      <c r="C111" s="1211"/>
      <c r="D111" s="1212"/>
      <c r="E111" s="1218"/>
      <c r="F111" s="1219"/>
      <c r="G111" s="1219"/>
      <c r="H111" s="1220"/>
      <c r="I111" s="638" t="s">
        <v>225</v>
      </c>
      <c r="J111" s="168"/>
      <c r="K111" s="168"/>
      <c r="L111" s="168"/>
      <c r="M111" s="168"/>
      <c r="N111" s="168"/>
      <c r="O111" s="168"/>
      <c r="P111" s="168" t="s">
        <v>482</v>
      </c>
      <c r="Q111" s="639"/>
      <c r="R111" s="179" t="s">
        <v>614</v>
      </c>
      <c r="S111" s="1261">
        <f>IF(P111="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132.59</v>
      </c>
      <c r="T111" s="1261"/>
      <c r="U111" s="168" t="s">
        <v>226</v>
      </c>
      <c r="V111" s="640" t="s">
        <v>646</v>
      </c>
      <c r="W111" s="655">
        <f>W100</f>
        <v>-37.96</v>
      </c>
      <c r="X111" s="642" t="s">
        <v>627</v>
      </c>
      <c r="Y111" s="623" t="s">
        <v>661</v>
      </c>
      <c r="Z111" s="1295">
        <f>IF('様式11-5'!Y$1="LPG",0,X$25)</f>
        <v>1837.5585213270142</v>
      </c>
      <c r="AA111" s="1295"/>
      <c r="AB111" s="168" t="s">
        <v>648</v>
      </c>
      <c r="AC111" s="168"/>
      <c r="AD111" s="168"/>
      <c r="AE111" s="168"/>
      <c r="AF111" s="168"/>
      <c r="AG111" s="168"/>
      <c r="AH111" s="1263">
        <f>(S111+W111)*Z111</f>
        <v>173888.16287317534</v>
      </c>
      <c r="AI111" s="1264"/>
      <c r="AJ111" s="1264"/>
      <c r="AK111" s="1265"/>
      <c r="AL111" s="1228"/>
      <c r="AM111" s="1229"/>
      <c r="AN111" s="1232"/>
      <c r="AO111" s="1233"/>
      <c r="AP111" s="1242"/>
      <c r="AQ111" s="1243"/>
      <c r="AR111" s="1246"/>
      <c r="AS111" s="1247"/>
      <c r="AT111" s="1247"/>
      <c r="AU111" s="1250"/>
      <c r="AV111" s="1251"/>
      <c r="AW111" s="90"/>
      <c r="AX111" s="90"/>
    </row>
    <row r="112" spans="2:50" ht="13.5" customHeight="1">
      <c r="B112" s="1208"/>
      <c r="C112" s="1211"/>
      <c r="D112" s="1212"/>
      <c r="E112" s="1270" t="s">
        <v>222</v>
      </c>
      <c r="F112" s="1271"/>
      <c r="G112" s="1271"/>
      <c r="H112" s="1272"/>
      <c r="I112" s="631"/>
      <c r="J112" s="170"/>
      <c r="K112" s="170"/>
      <c r="L112" s="170"/>
      <c r="M112" s="170"/>
      <c r="N112" s="170"/>
      <c r="O112" s="170"/>
      <c r="P112" s="170"/>
      <c r="Q112" s="632"/>
      <c r="R112" s="172"/>
      <c r="S112" s="172"/>
      <c r="T112" s="170"/>
      <c r="U112" s="170"/>
      <c r="V112" s="170"/>
      <c r="W112" s="633"/>
      <c r="X112" s="634"/>
      <c r="Y112" s="634"/>
      <c r="Z112" s="1266">
        <f>SUM(Z111:Z111)</f>
        <v>1837.5585213270142</v>
      </c>
      <c r="AA112" s="1266"/>
      <c r="AB112" s="635" t="s">
        <v>221</v>
      </c>
      <c r="AC112" s="635"/>
      <c r="AD112" s="170"/>
      <c r="AE112" s="170"/>
      <c r="AF112" s="170"/>
      <c r="AG112" s="170"/>
      <c r="AH112" s="1267">
        <f>SUM(AH110:AK111)</f>
        <v>180708.16287317534</v>
      </c>
      <c r="AI112" s="1268"/>
      <c r="AJ112" s="1268"/>
      <c r="AK112" s="1269"/>
      <c r="AL112" s="1238"/>
      <c r="AM112" s="1239"/>
      <c r="AN112" s="1240"/>
      <c r="AO112" s="1241"/>
      <c r="AP112" s="1244"/>
      <c r="AQ112" s="1245"/>
      <c r="AR112" s="1248"/>
      <c r="AS112" s="1249"/>
      <c r="AT112" s="1249"/>
      <c r="AU112" s="1252"/>
      <c r="AV112" s="1253"/>
      <c r="AW112" s="90"/>
      <c r="AX112" s="90"/>
    </row>
    <row r="113" spans="2:50" ht="13.5" customHeight="1">
      <c r="B113" s="1208"/>
      <c r="C113" s="1211"/>
      <c r="D113" s="1212"/>
      <c r="E113" s="1274" t="s">
        <v>649</v>
      </c>
      <c r="F113" s="1216"/>
      <c r="G113" s="1216"/>
      <c r="H113" s="1217"/>
      <c r="I113" s="614" t="s">
        <v>232</v>
      </c>
      <c r="J113" s="173"/>
      <c r="K113" s="173"/>
      <c r="L113" s="173"/>
      <c r="M113" s="173"/>
      <c r="N113" s="173"/>
      <c r="O113" s="173"/>
      <c r="P113" s="173"/>
      <c r="Q113" s="615"/>
      <c r="R113" s="1224">
        <f>$R$36</f>
        <v>0</v>
      </c>
      <c r="S113" s="1224"/>
      <c r="T113" s="173" t="s">
        <v>231</v>
      </c>
      <c r="U113" s="173"/>
      <c r="V113" s="174"/>
      <c r="W113" s="174"/>
      <c r="X113" s="174"/>
      <c r="Y113" s="174"/>
      <c r="Z113" s="174"/>
      <c r="AA113" s="174"/>
      <c r="AB113" s="173">
        <v>1</v>
      </c>
      <c r="AC113" s="387" t="s">
        <v>229</v>
      </c>
      <c r="AD113" s="173"/>
      <c r="AE113" s="173"/>
      <c r="AF113" s="173"/>
      <c r="AG113" s="173"/>
      <c r="AH113" s="1223">
        <f>R113*AB113</f>
        <v>0</v>
      </c>
      <c r="AI113" s="1224"/>
      <c r="AJ113" s="1224"/>
      <c r="AK113" s="1225"/>
      <c r="AL113" s="1228" t="s">
        <v>649</v>
      </c>
      <c r="AM113" s="1229"/>
      <c r="AN113" s="1232">
        <f>AN36</f>
        <v>6</v>
      </c>
      <c r="AO113" s="1233"/>
      <c r="AP113" s="1242" t="s">
        <v>645</v>
      </c>
      <c r="AQ113" s="1243"/>
      <c r="AR113" s="1246">
        <f>AN113*X115/1000</f>
        <v>0</v>
      </c>
      <c r="AS113" s="1247"/>
      <c r="AT113" s="1247"/>
      <c r="AU113" s="1250" t="s">
        <v>220</v>
      </c>
      <c r="AV113" s="1251"/>
      <c r="AW113" s="90"/>
      <c r="AX113" s="90"/>
    </row>
    <row r="114" spans="2:50" ht="13.5" customHeight="1">
      <c r="B114" s="1208"/>
      <c r="C114" s="1211"/>
      <c r="D114" s="1212"/>
      <c r="E114" s="1218"/>
      <c r="F114" s="1219"/>
      <c r="G114" s="1219"/>
      <c r="H114" s="1220"/>
      <c r="I114" s="638" t="s">
        <v>225</v>
      </c>
      <c r="J114" s="168"/>
      <c r="K114" s="168"/>
      <c r="L114" s="168"/>
      <c r="M114" s="168"/>
      <c r="N114" s="168"/>
      <c r="O114" s="168"/>
      <c r="P114" s="168"/>
      <c r="Q114" s="639"/>
      <c r="R114" s="1290">
        <f>$R$37</f>
        <v>296</v>
      </c>
      <c r="S114" s="1291"/>
      <c r="T114" s="168" t="s">
        <v>226</v>
      </c>
      <c r="U114" s="168"/>
      <c r="V114" s="168"/>
      <c r="W114" s="168"/>
      <c r="X114" s="1292">
        <f>IF('様式11-5'!Y$1="LPG",X$25,0)</f>
        <v>0</v>
      </c>
      <c r="Y114" s="1293"/>
      <c r="Z114" s="168" t="s">
        <v>648</v>
      </c>
      <c r="AA114" s="168"/>
      <c r="AB114" s="168"/>
      <c r="AC114" s="169"/>
      <c r="AD114" s="168"/>
      <c r="AE114" s="168"/>
      <c r="AF114" s="168"/>
      <c r="AG114" s="168"/>
      <c r="AH114" s="1263">
        <f>R114*X114</f>
        <v>0</v>
      </c>
      <c r="AI114" s="1264"/>
      <c r="AJ114" s="1264"/>
      <c r="AK114" s="1265"/>
      <c r="AL114" s="1228"/>
      <c r="AM114" s="1229"/>
      <c r="AN114" s="1232"/>
      <c r="AO114" s="1233"/>
      <c r="AP114" s="1242"/>
      <c r="AQ114" s="1243"/>
      <c r="AR114" s="1246"/>
      <c r="AS114" s="1247"/>
      <c r="AT114" s="1247"/>
      <c r="AU114" s="1250"/>
      <c r="AV114" s="1251"/>
      <c r="AW114" s="90"/>
      <c r="AX114" s="90"/>
    </row>
    <row r="115" spans="2:50" ht="13.5" customHeight="1" thickBot="1">
      <c r="B115" s="1208"/>
      <c r="C115" s="1213"/>
      <c r="D115" s="1214"/>
      <c r="E115" s="1270" t="s">
        <v>222</v>
      </c>
      <c r="F115" s="1271"/>
      <c r="G115" s="1271"/>
      <c r="H115" s="1272"/>
      <c r="I115" s="631"/>
      <c r="J115" s="170"/>
      <c r="K115" s="170"/>
      <c r="L115" s="170"/>
      <c r="M115" s="170"/>
      <c r="N115" s="170"/>
      <c r="O115" s="170"/>
      <c r="P115" s="170"/>
      <c r="Q115" s="632"/>
      <c r="R115" s="172"/>
      <c r="S115" s="172"/>
      <c r="T115" s="170"/>
      <c r="U115" s="170"/>
      <c r="V115" s="170"/>
      <c r="W115" s="633"/>
      <c r="X115" s="1294">
        <f>SUM(X114:Y114)</f>
        <v>0</v>
      </c>
      <c r="Y115" s="1294"/>
      <c r="Z115" s="170" t="s">
        <v>221</v>
      </c>
      <c r="AA115" s="170"/>
      <c r="AB115" s="170"/>
      <c r="AC115" s="171"/>
      <c r="AD115" s="170"/>
      <c r="AE115" s="170"/>
      <c r="AF115" s="170"/>
      <c r="AG115" s="170"/>
      <c r="AH115" s="1267">
        <f>SUM(AH113:AK114)</f>
        <v>0</v>
      </c>
      <c r="AI115" s="1268"/>
      <c r="AJ115" s="1268"/>
      <c r="AK115" s="1269"/>
      <c r="AL115" s="1238"/>
      <c r="AM115" s="1239"/>
      <c r="AN115" s="1240"/>
      <c r="AO115" s="1241"/>
      <c r="AP115" s="1244"/>
      <c r="AQ115" s="1245"/>
      <c r="AR115" s="1248"/>
      <c r="AS115" s="1249"/>
      <c r="AT115" s="1249"/>
      <c r="AU115" s="1252"/>
      <c r="AV115" s="1253"/>
      <c r="AW115" s="90"/>
      <c r="AX115" s="90"/>
    </row>
    <row r="116" spans="2:50" ht="13.5" customHeight="1">
      <c r="B116" s="1234" t="s">
        <v>259</v>
      </c>
      <c r="C116" s="981"/>
      <c r="D116" s="981"/>
      <c r="E116" s="980" t="s">
        <v>173</v>
      </c>
      <c r="F116" s="981"/>
      <c r="G116" s="981"/>
      <c r="H116" s="982"/>
      <c r="I116" s="980" t="s">
        <v>258</v>
      </c>
      <c r="J116" s="981"/>
      <c r="K116" s="981"/>
      <c r="L116" s="981"/>
      <c r="M116" s="981"/>
      <c r="N116" s="981"/>
      <c r="O116" s="981"/>
      <c r="P116" s="981"/>
      <c r="Q116" s="982"/>
      <c r="R116" s="980" t="s">
        <v>257</v>
      </c>
      <c r="S116" s="981"/>
      <c r="T116" s="981"/>
      <c r="U116" s="981"/>
      <c r="V116" s="981"/>
      <c r="W116" s="981"/>
      <c r="X116" s="981"/>
      <c r="Y116" s="981"/>
      <c r="Z116" s="981"/>
      <c r="AA116" s="981"/>
      <c r="AB116" s="981"/>
      <c r="AC116" s="981"/>
      <c r="AD116" s="981"/>
      <c r="AE116" s="981"/>
      <c r="AF116" s="981"/>
      <c r="AG116" s="982"/>
      <c r="AH116" s="980" t="s">
        <v>256</v>
      </c>
      <c r="AI116" s="981"/>
      <c r="AJ116" s="981"/>
      <c r="AK116" s="1235"/>
      <c r="AL116" s="1236" t="s">
        <v>173</v>
      </c>
      <c r="AM116" s="1237"/>
      <c r="AN116" s="1010" t="s">
        <v>255</v>
      </c>
      <c r="AO116" s="1011"/>
      <c r="AP116" s="1011"/>
      <c r="AQ116" s="1206"/>
      <c r="AR116" s="1010" t="s">
        <v>254</v>
      </c>
      <c r="AS116" s="1011"/>
      <c r="AT116" s="1011"/>
      <c r="AU116" s="1011"/>
      <c r="AV116" s="1012"/>
      <c r="AW116" s="90"/>
      <c r="AX116" s="90"/>
    </row>
    <row r="117" spans="2:50" ht="13.5" customHeight="1">
      <c r="B117" s="1207" t="s">
        <v>486</v>
      </c>
      <c r="C117" s="1209" t="s">
        <v>253</v>
      </c>
      <c r="D117" s="1210"/>
      <c r="E117" s="1215" t="s">
        <v>252</v>
      </c>
      <c r="F117" s="1216"/>
      <c r="G117" s="1216"/>
      <c r="H117" s="1217"/>
      <c r="I117" s="614" t="s">
        <v>232</v>
      </c>
      <c r="J117" s="173"/>
      <c r="K117" s="173"/>
      <c r="L117" s="173"/>
      <c r="M117" s="173"/>
      <c r="N117" s="173"/>
      <c r="O117" s="173"/>
      <c r="P117" s="173"/>
      <c r="Q117" s="615"/>
      <c r="R117" s="1221">
        <f>IF($AJ$16+$AJ$18+$AJ$20+$AJ$22=0,0,1644.76)</f>
        <v>1644.76</v>
      </c>
      <c r="S117" s="1221"/>
      <c r="T117" s="173" t="s">
        <v>250</v>
      </c>
      <c r="U117" s="173"/>
      <c r="V117" s="173"/>
      <c r="W117" s="1222">
        <f>$W$29</f>
        <v>6.13</v>
      </c>
      <c r="X117" s="1222"/>
      <c r="Y117" s="173" t="s">
        <v>608</v>
      </c>
      <c r="Z117" s="173"/>
      <c r="AA117" s="173">
        <v>1</v>
      </c>
      <c r="AB117" s="173" t="s">
        <v>248</v>
      </c>
      <c r="AC117" s="173"/>
      <c r="AD117" s="181">
        <v>0.85</v>
      </c>
      <c r="AE117" s="173" t="s">
        <v>247</v>
      </c>
      <c r="AF117" s="173"/>
      <c r="AG117" s="173"/>
      <c r="AH117" s="1223">
        <f>R117*W117*AA117*AD117</f>
        <v>8570.0219799999995</v>
      </c>
      <c r="AI117" s="1224"/>
      <c r="AJ117" s="1224"/>
      <c r="AK117" s="1225"/>
      <c r="AL117" s="1226" t="s">
        <v>166</v>
      </c>
      <c r="AM117" s="1227"/>
      <c r="AN117" s="1230">
        <f>AN29</f>
        <v>0.43099999999999999</v>
      </c>
      <c r="AO117" s="1231"/>
      <c r="AP117" s="1255" t="s">
        <v>634</v>
      </c>
      <c r="AQ117" s="1256"/>
      <c r="AR117" s="1257">
        <f>AN117*AB120/1000</f>
        <v>1.0709586490600522</v>
      </c>
      <c r="AS117" s="1258"/>
      <c r="AT117" s="1258"/>
      <c r="AU117" s="1255" t="s">
        <v>220</v>
      </c>
      <c r="AV117" s="1276"/>
      <c r="AW117" s="90"/>
      <c r="AX117" s="90"/>
    </row>
    <row r="118" spans="2:50" ht="13.5" customHeight="1">
      <c r="B118" s="1208"/>
      <c r="C118" s="1211"/>
      <c r="D118" s="1212"/>
      <c r="E118" s="1218"/>
      <c r="F118" s="1219"/>
      <c r="G118" s="1219"/>
      <c r="H118" s="1220"/>
      <c r="I118" s="1278" t="s">
        <v>225</v>
      </c>
      <c r="J118" s="1229"/>
      <c r="K118" s="1279"/>
      <c r="L118" s="1280" t="s">
        <v>665</v>
      </c>
      <c r="M118" s="1229"/>
      <c r="N118" s="1229"/>
      <c r="O118" s="1279"/>
      <c r="P118" s="1281" t="s">
        <v>666</v>
      </c>
      <c r="Q118" s="1282"/>
      <c r="R118" s="179" t="s">
        <v>651</v>
      </c>
      <c r="S118" s="178">
        <f>IF(P118="夏季",17.25,16.16)</f>
        <v>16.16</v>
      </c>
      <c r="T118" s="616" t="s">
        <v>652</v>
      </c>
      <c r="U118" s="617">
        <f>$U$30</f>
        <v>-5.0199999999999996</v>
      </c>
      <c r="V118" s="616" t="s">
        <v>652</v>
      </c>
      <c r="W118" s="618">
        <f>$W$30</f>
        <v>3.36</v>
      </c>
      <c r="X118" s="619" t="s">
        <v>625</v>
      </c>
      <c r="Y118" s="169" t="s">
        <v>239</v>
      </c>
      <c r="Z118" s="619"/>
      <c r="AA118" s="177"/>
      <c r="AB118" s="1283">
        <f>Z$17+Z$19+Z$21+Z23</f>
        <v>2484.8228516474533</v>
      </c>
      <c r="AC118" s="1283"/>
      <c r="AD118" s="169" t="s">
        <v>653</v>
      </c>
      <c r="AE118" s="169"/>
      <c r="AF118" s="169"/>
      <c r="AG118" s="620"/>
      <c r="AH118" s="1284">
        <f>(S118+U118+W118)*AB118</f>
        <v>36029.931348888073</v>
      </c>
      <c r="AI118" s="1285"/>
      <c r="AJ118" s="1285"/>
      <c r="AK118" s="1286"/>
      <c r="AL118" s="1228"/>
      <c r="AM118" s="1229"/>
      <c r="AN118" s="1232"/>
      <c r="AO118" s="1233"/>
      <c r="AP118" s="1242"/>
      <c r="AQ118" s="1243"/>
      <c r="AR118" s="1246"/>
      <c r="AS118" s="1247"/>
      <c r="AT118" s="1247"/>
      <c r="AU118" s="1242"/>
      <c r="AV118" s="1277"/>
      <c r="AW118" s="90"/>
      <c r="AX118" s="90"/>
    </row>
    <row r="119" spans="2:50" ht="13.5" customHeight="1">
      <c r="B119" s="1208"/>
      <c r="C119" s="1211"/>
      <c r="D119" s="1212"/>
      <c r="E119" s="1218"/>
      <c r="F119" s="1219"/>
      <c r="G119" s="1219"/>
      <c r="H119" s="1220"/>
      <c r="I119" s="621"/>
      <c r="J119" s="622"/>
      <c r="K119" s="622"/>
      <c r="L119" s="623"/>
      <c r="M119" s="623"/>
      <c r="N119" s="623"/>
      <c r="O119" s="623"/>
      <c r="P119" s="623"/>
      <c r="Q119" s="624"/>
      <c r="R119" s="176"/>
      <c r="S119" s="625" t="s">
        <v>238</v>
      </c>
      <c r="T119" s="626"/>
      <c r="U119" s="627" t="s">
        <v>237</v>
      </c>
      <c r="V119" s="626"/>
      <c r="W119" s="628" t="s">
        <v>236</v>
      </c>
      <c r="X119" s="629"/>
      <c r="Y119" s="175"/>
      <c r="Z119" s="629"/>
      <c r="AA119" s="371"/>
      <c r="AB119" s="386"/>
      <c r="AC119" s="386"/>
      <c r="AD119" s="175"/>
      <c r="AE119" s="175"/>
      <c r="AF119" s="175"/>
      <c r="AG119" s="630"/>
      <c r="AH119" s="1287"/>
      <c r="AI119" s="1288"/>
      <c r="AJ119" s="1288"/>
      <c r="AK119" s="1289"/>
      <c r="AL119" s="1228"/>
      <c r="AM119" s="1229"/>
      <c r="AN119" s="1232"/>
      <c r="AO119" s="1233"/>
      <c r="AP119" s="1242"/>
      <c r="AQ119" s="1243"/>
      <c r="AR119" s="1246"/>
      <c r="AS119" s="1247"/>
      <c r="AT119" s="1247"/>
      <c r="AU119" s="1242"/>
      <c r="AV119" s="1277"/>
      <c r="AW119" s="90"/>
      <c r="AX119" s="90"/>
    </row>
    <row r="120" spans="2:50" ht="13.5" customHeight="1">
      <c r="B120" s="1208"/>
      <c r="C120" s="1213"/>
      <c r="D120" s="1214"/>
      <c r="E120" s="1270" t="s">
        <v>222</v>
      </c>
      <c r="F120" s="1271"/>
      <c r="G120" s="1271"/>
      <c r="H120" s="1272"/>
      <c r="I120" s="631"/>
      <c r="J120" s="170"/>
      <c r="K120" s="170"/>
      <c r="L120" s="170"/>
      <c r="M120" s="170"/>
      <c r="N120" s="170"/>
      <c r="O120" s="170"/>
      <c r="P120" s="170"/>
      <c r="Q120" s="632"/>
      <c r="R120" s="172"/>
      <c r="S120" s="172"/>
      <c r="T120" s="170"/>
      <c r="U120" s="170"/>
      <c r="V120" s="170"/>
      <c r="W120" s="633"/>
      <c r="X120" s="634"/>
      <c r="Y120" s="634"/>
      <c r="Z120" s="635"/>
      <c r="AA120" s="636"/>
      <c r="AB120" s="1273">
        <f>SUM(AB118:AC118)</f>
        <v>2484.8228516474533</v>
      </c>
      <c r="AC120" s="1273"/>
      <c r="AD120" s="637" t="s">
        <v>235</v>
      </c>
      <c r="AE120" s="170"/>
      <c r="AF120" s="170"/>
      <c r="AG120" s="170"/>
      <c r="AH120" s="1267">
        <f>SUM(AH117:AK118)</f>
        <v>44599.95332888807</v>
      </c>
      <c r="AI120" s="1268"/>
      <c r="AJ120" s="1268"/>
      <c r="AK120" s="1269"/>
      <c r="AL120" s="1228"/>
      <c r="AM120" s="1229"/>
      <c r="AN120" s="1232"/>
      <c r="AO120" s="1233"/>
      <c r="AP120" s="1242"/>
      <c r="AQ120" s="1243"/>
      <c r="AR120" s="1246"/>
      <c r="AS120" s="1247"/>
      <c r="AT120" s="1247"/>
      <c r="AU120" s="1242"/>
      <c r="AV120" s="1277"/>
      <c r="AW120" s="90"/>
      <c r="AX120" s="90"/>
    </row>
    <row r="121" spans="2:50" ht="13.5" customHeight="1">
      <c r="B121" s="1208"/>
      <c r="C121" s="1209" t="s">
        <v>234</v>
      </c>
      <c r="D121" s="1210"/>
      <c r="E121" s="1274" t="s">
        <v>233</v>
      </c>
      <c r="F121" s="1216"/>
      <c r="G121" s="1216"/>
      <c r="H121" s="1217"/>
      <c r="I121" s="614" t="s">
        <v>232</v>
      </c>
      <c r="J121" s="173"/>
      <c r="K121" s="173"/>
      <c r="L121" s="173"/>
      <c r="M121" s="173"/>
      <c r="N121" s="173"/>
      <c r="O121" s="173"/>
      <c r="P121" s="173"/>
      <c r="Q121" s="615"/>
      <c r="R121" s="354" t="s">
        <v>614</v>
      </c>
      <c r="S121" s="1275">
        <f>IF('様式11-5'!Y$1="LPG",0,IF(Z$25&lt;50,料金単価!$C$7,(IF(Z$25&lt;100,料金単価!$C$8,IF($Z$25&lt;250,料金単価!$C$9,IF($Z$25&lt;500,料金単価!$C$10,IF($Z$25&lt;800,料金単価!$C$11,料金単価!$C$12)))))))</f>
        <v>6820</v>
      </c>
      <c r="T121" s="1275"/>
      <c r="U121" s="173" t="s">
        <v>231</v>
      </c>
      <c r="V121" s="388"/>
      <c r="W121" s="174"/>
      <c r="X121" s="174"/>
      <c r="Y121" s="174"/>
      <c r="Z121" s="174"/>
      <c r="AA121" s="174"/>
      <c r="AB121" s="173">
        <v>1</v>
      </c>
      <c r="AC121" s="387" t="s">
        <v>229</v>
      </c>
      <c r="AD121" s="173"/>
      <c r="AE121" s="173"/>
      <c r="AF121" s="173"/>
      <c r="AG121" s="173"/>
      <c r="AH121" s="1223">
        <f>S121*AB121</f>
        <v>6820</v>
      </c>
      <c r="AI121" s="1224"/>
      <c r="AJ121" s="1224"/>
      <c r="AK121" s="1225"/>
      <c r="AL121" s="1254" t="s">
        <v>233</v>
      </c>
      <c r="AM121" s="1227"/>
      <c r="AN121" s="1230">
        <f>AN33</f>
        <v>2.29</v>
      </c>
      <c r="AO121" s="1231"/>
      <c r="AP121" s="1255" t="s">
        <v>645</v>
      </c>
      <c r="AQ121" s="1256"/>
      <c r="AR121" s="1257">
        <f>AN121*X123/1000</f>
        <v>0</v>
      </c>
      <c r="AS121" s="1258"/>
      <c r="AT121" s="1258"/>
      <c r="AU121" s="1259" t="s">
        <v>220</v>
      </c>
      <c r="AV121" s="1260"/>
      <c r="AW121" s="90"/>
      <c r="AX121" s="90"/>
    </row>
    <row r="122" spans="2:50" ht="13.5" customHeight="1">
      <c r="B122" s="1208"/>
      <c r="C122" s="1211"/>
      <c r="D122" s="1212"/>
      <c r="E122" s="1218"/>
      <c r="F122" s="1219"/>
      <c r="G122" s="1219"/>
      <c r="H122" s="1220"/>
      <c r="I122" s="638" t="s">
        <v>225</v>
      </c>
      <c r="J122" s="168"/>
      <c r="K122" s="168"/>
      <c r="L122" s="168"/>
      <c r="M122" s="168"/>
      <c r="N122" s="168"/>
      <c r="O122" s="168"/>
      <c r="P122" s="168" t="s">
        <v>482</v>
      </c>
      <c r="Q122" s="639"/>
      <c r="R122" s="179" t="s">
        <v>616</v>
      </c>
      <c r="S122" s="1261">
        <f>IF(P122="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132.59</v>
      </c>
      <c r="T122" s="1261"/>
      <c r="U122" s="168" t="s">
        <v>226</v>
      </c>
      <c r="V122" s="640" t="s">
        <v>617</v>
      </c>
      <c r="W122" s="655">
        <f>W111</f>
        <v>-37.96</v>
      </c>
      <c r="X122" s="642" t="s">
        <v>660</v>
      </c>
      <c r="Y122" s="623" t="s">
        <v>628</v>
      </c>
      <c r="Z122" s="1295">
        <f>IF('様式11-5'!Y$1="LPG",0,Z$25)</f>
        <v>1763.4649478672984</v>
      </c>
      <c r="AA122" s="1295"/>
      <c r="AB122" s="168" t="s">
        <v>623</v>
      </c>
      <c r="AC122" s="168"/>
      <c r="AD122" s="168"/>
      <c r="AE122" s="168"/>
      <c r="AF122" s="168"/>
      <c r="AG122" s="168"/>
      <c r="AH122" s="1263">
        <f>(S122+W122)*Z122</f>
        <v>166876.68801668243</v>
      </c>
      <c r="AI122" s="1264"/>
      <c r="AJ122" s="1264"/>
      <c r="AK122" s="1265"/>
      <c r="AL122" s="1228"/>
      <c r="AM122" s="1229"/>
      <c r="AN122" s="1232"/>
      <c r="AO122" s="1233"/>
      <c r="AP122" s="1242"/>
      <c r="AQ122" s="1243"/>
      <c r="AR122" s="1246"/>
      <c r="AS122" s="1247"/>
      <c r="AT122" s="1247"/>
      <c r="AU122" s="1250"/>
      <c r="AV122" s="1251"/>
      <c r="AW122" s="90"/>
      <c r="AX122" s="90"/>
    </row>
    <row r="123" spans="2:50" ht="13.5" customHeight="1">
      <c r="B123" s="1208"/>
      <c r="C123" s="1211"/>
      <c r="D123" s="1212"/>
      <c r="E123" s="1270" t="s">
        <v>222</v>
      </c>
      <c r="F123" s="1271"/>
      <c r="G123" s="1271"/>
      <c r="H123" s="1272"/>
      <c r="I123" s="631"/>
      <c r="J123" s="170"/>
      <c r="K123" s="170"/>
      <c r="L123" s="170"/>
      <c r="M123" s="170"/>
      <c r="N123" s="170"/>
      <c r="O123" s="170"/>
      <c r="P123" s="170"/>
      <c r="Q123" s="632"/>
      <c r="R123" s="172"/>
      <c r="S123" s="172"/>
      <c r="T123" s="170"/>
      <c r="U123" s="170"/>
      <c r="V123" s="170"/>
      <c r="W123" s="633"/>
      <c r="X123" s="634"/>
      <c r="Y123" s="634"/>
      <c r="Z123" s="1266">
        <f>SUM(Z122:Z122)</f>
        <v>1763.4649478672984</v>
      </c>
      <c r="AA123" s="1266"/>
      <c r="AB123" s="635" t="s">
        <v>221</v>
      </c>
      <c r="AC123" s="635"/>
      <c r="AD123" s="170"/>
      <c r="AE123" s="170"/>
      <c r="AF123" s="170"/>
      <c r="AG123" s="170"/>
      <c r="AH123" s="1267">
        <f>SUM(AH121:AK122)</f>
        <v>173696.68801668243</v>
      </c>
      <c r="AI123" s="1268"/>
      <c r="AJ123" s="1268"/>
      <c r="AK123" s="1269"/>
      <c r="AL123" s="1238"/>
      <c r="AM123" s="1239"/>
      <c r="AN123" s="1240"/>
      <c r="AO123" s="1241"/>
      <c r="AP123" s="1244"/>
      <c r="AQ123" s="1245"/>
      <c r="AR123" s="1248"/>
      <c r="AS123" s="1249"/>
      <c r="AT123" s="1249"/>
      <c r="AU123" s="1252"/>
      <c r="AV123" s="1253"/>
      <c r="AW123" s="90"/>
      <c r="AX123" s="90"/>
    </row>
    <row r="124" spans="2:50" ht="13.5" customHeight="1">
      <c r="B124" s="1208"/>
      <c r="C124" s="1211"/>
      <c r="D124" s="1212"/>
      <c r="E124" s="1274" t="s">
        <v>630</v>
      </c>
      <c r="F124" s="1216"/>
      <c r="G124" s="1216"/>
      <c r="H124" s="1217"/>
      <c r="I124" s="614" t="s">
        <v>232</v>
      </c>
      <c r="J124" s="173"/>
      <c r="K124" s="173"/>
      <c r="L124" s="173"/>
      <c r="M124" s="173"/>
      <c r="N124" s="173"/>
      <c r="O124" s="173"/>
      <c r="P124" s="173"/>
      <c r="Q124" s="615"/>
      <c r="R124" s="1224">
        <f>$R$36</f>
        <v>0</v>
      </c>
      <c r="S124" s="1224"/>
      <c r="T124" s="173" t="s">
        <v>231</v>
      </c>
      <c r="U124" s="173"/>
      <c r="V124" s="174"/>
      <c r="W124" s="174"/>
      <c r="X124" s="174"/>
      <c r="Y124" s="174"/>
      <c r="Z124" s="174"/>
      <c r="AA124" s="174"/>
      <c r="AB124" s="173">
        <v>1</v>
      </c>
      <c r="AC124" s="387" t="s">
        <v>229</v>
      </c>
      <c r="AD124" s="173"/>
      <c r="AE124" s="173"/>
      <c r="AF124" s="173"/>
      <c r="AG124" s="173"/>
      <c r="AH124" s="1223">
        <f>R124*AB124</f>
        <v>0</v>
      </c>
      <c r="AI124" s="1224"/>
      <c r="AJ124" s="1224"/>
      <c r="AK124" s="1225"/>
      <c r="AL124" s="1228" t="s">
        <v>649</v>
      </c>
      <c r="AM124" s="1229"/>
      <c r="AN124" s="1232">
        <f>AN36</f>
        <v>6</v>
      </c>
      <c r="AO124" s="1233"/>
      <c r="AP124" s="1242" t="s">
        <v>622</v>
      </c>
      <c r="AQ124" s="1243"/>
      <c r="AR124" s="1246">
        <f>AN124*X126/1000</f>
        <v>0</v>
      </c>
      <c r="AS124" s="1247"/>
      <c r="AT124" s="1247"/>
      <c r="AU124" s="1250" t="s">
        <v>220</v>
      </c>
      <c r="AV124" s="1251"/>
      <c r="AW124" s="90"/>
      <c r="AX124" s="90"/>
    </row>
    <row r="125" spans="2:50" ht="13.5" customHeight="1">
      <c r="B125" s="1208"/>
      <c r="C125" s="1211"/>
      <c r="D125" s="1212"/>
      <c r="E125" s="1218"/>
      <c r="F125" s="1219"/>
      <c r="G125" s="1219"/>
      <c r="H125" s="1220"/>
      <c r="I125" s="638" t="s">
        <v>225</v>
      </c>
      <c r="J125" s="168"/>
      <c r="K125" s="168"/>
      <c r="L125" s="168"/>
      <c r="M125" s="168"/>
      <c r="N125" s="168"/>
      <c r="O125" s="168"/>
      <c r="P125" s="168"/>
      <c r="Q125" s="639"/>
      <c r="R125" s="1290">
        <f>$R$37</f>
        <v>296</v>
      </c>
      <c r="S125" s="1291"/>
      <c r="T125" s="168" t="s">
        <v>226</v>
      </c>
      <c r="U125" s="168"/>
      <c r="V125" s="168"/>
      <c r="W125" s="168"/>
      <c r="X125" s="1292">
        <f>IF('様式11-5'!Y$1="LPG",Z$25,0)</f>
        <v>0</v>
      </c>
      <c r="Y125" s="1293"/>
      <c r="Z125" s="168" t="s">
        <v>623</v>
      </c>
      <c r="AA125" s="168"/>
      <c r="AB125" s="168"/>
      <c r="AC125" s="169"/>
      <c r="AD125" s="168"/>
      <c r="AE125" s="168"/>
      <c r="AF125" s="168"/>
      <c r="AG125" s="168"/>
      <c r="AH125" s="1263">
        <f>R125*X125</f>
        <v>0</v>
      </c>
      <c r="AI125" s="1264"/>
      <c r="AJ125" s="1264"/>
      <c r="AK125" s="1265"/>
      <c r="AL125" s="1228"/>
      <c r="AM125" s="1229"/>
      <c r="AN125" s="1232"/>
      <c r="AO125" s="1233"/>
      <c r="AP125" s="1242"/>
      <c r="AQ125" s="1243"/>
      <c r="AR125" s="1246"/>
      <c r="AS125" s="1247"/>
      <c r="AT125" s="1247"/>
      <c r="AU125" s="1250"/>
      <c r="AV125" s="1251"/>
      <c r="AW125" s="90"/>
      <c r="AX125" s="90"/>
    </row>
    <row r="126" spans="2:50" ht="13.5" customHeight="1" thickBot="1">
      <c r="B126" s="1208"/>
      <c r="C126" s="1213"/>
      <c r="D126" s="1214"/>
      <c r="E126" s="1270" t="s">
        <v>222</v>
      </c>
      <c r="F126" s="1271"/>
      <c r="G126" s="1271"/>
      <c r="H126" s="1272"/>
      <c r="I126" s="631"/>
      <c r="J126" s="170"/>
      <c r="K126" s="170"/>
      <c r="L126" s="170"/>
      <c r="M126" s="170"/>
      <c r="N126" s="170"/>
      <c r="O126" s="170"/>
      <c r="P126" s="170"/>
      <c r="Q126" s="632"/>
      <c r="R126" s="172"/>
      <c r="S126" s="172"/>
      <c r="T126" s="170"/>
      <c r="U126" s="170"/>
      <c r="V126" s="170"/>
      <c r="W126" s="633"/>
      <c r="X126" s="1294">
        <f>SUM(X125:Y125)</f>
        <v>0</v>
      </c>
      <c r="Y126" s="1294"/>
      <c r="Z126" s="170" t="s">
        <v>221</v>
      </c>
      <c r="AA126" s="170"/>
      <c r="AB126" s="170"/>
      <c r="AC126" s="171"/>
      <c r="AD126" s="170"/>
      <c r="AE126" s="170"/>
      <c r="AF126" s="170"/>
      <c r="AG126" s="170"/>
      <c r="AH126" s="1267">
        <f>SUM(AH124:AK125)</f>
        <v>0</v>
      </c>
      <c r="AI126" s="1268"/>
      <c r="AJ126" s="1268"/>
      <c r="AK126" s="1269"/>
      <c r="AL126" s="1238"/>
      <c r="AM126" s="1239"/>
      <c r="AN126" s="1240"/>
      <c r="AO126" s="1241"/>
      <c r="AP126" s="1244"/>
      <c r="AQ126" s="1245"/>
      <c r="AR126" s="1248"/>
      <c r="AS126" s="1249"/>
      <c r="AT126" s="1249"/>
      <c r="AU126" s="1252"/>
      <c r="AV126" s="1253"/>
      <c r="AW126" s="90"/>
      <c r="AX126" s="90"/>
    </row>
    <row r="127" spans="2:50" ht="13.5" customHeight="1">
      <c r="B127" s="1234" t="s">
        <v>259</v>
      </c>
      <c r="C127" s="981"/>
      <c r="D127" s="981"/>
      <c r="E127" s="980" t="s">
        <v>173</v>
      </c>
      <c r="F127" s="981"/>
      <c r="G127" s="981"/>
      <c r="H127" s="982"/>
      <c r="I127" s="980" t="s">
        <v>258</v>
      </c>
      <c r="J127" s="981"/>
      <c r="K127" s="981"/>
      <c r="L127" s="981"/>
      <c r="M127" s="981"/>
      <c r="N127" s="981"/>
      <c r="O127" s="981"/>
      <c r="P127" s="981"/>
      <c r="Q127" s="982"/>
      <c r="R127" s="980" t="s">
        <v>257</v>
      </c>
      <c r="S127" s="981"/>
      <c r="T127" s="981"/>
      <c r="U127" s="981"/>
      <c r="V127" s="981"/>
      <c r="W127" s="981"/>
      <c r="X127" s="981"/>
      <c r="Y127" s="981"/>
      <c r="Z127" s="981"/>
      <c r="AA127" s="981"/>
      <c r="AB127" s="981"/>
      <c r="AC127" s="981"/>
      <c r="AD127" s="981"/>
      <c r="AE127" s="981"/>
      <c r="AF127" s="981"/>
      <c r="AG127" s="982"/>
      <c r="AH127" s="980" t="s">
        <v>256</v>
      </c>
      <c r="AI127" s="981"/>
      <c r="AJ127" s="981"/>
      <c r="AK127" s="1235"/>
      <c r="AL127" s="1236" t="s">
        <v>173</v>
      </c>
      <c r="AM127" s="1237"/>
      <c r="AN127" s="1010" t="s">
        <v>255</v>
      </c>
      <c r="AO127" s="1011"/>
      <c r="AP127" s="1011"/>
      <c r="AQ127" s="1206"/>
      <c r="AR127" s="1010" t="s">
        <v>254</v>
      </c>
      <c r="AS127" s="1011"/>
      <c r="AT127" s="1011"/>
      <c r="AU127" s="1011"/>
      <c r="AV127" s="1012"/>
      <c r="AW127" s="90"/>
      <c r="AX127" s="90"/>
    </row>
    <row r="128" spans="2:50" ht="13.5" customHeight="1">
      <c r="B128" s="1207" t="s">
        <v>489</v>
      </c>
      <c r="C128" s="1209" t="s">
        <v>253</v>
      </c>
      <c r="D128" s="1210"/>
      <c r="E128" s="1215" t="s">
        <v>252</v>
      </c>
      <c r="F128" s="1216"/>
      <c r="G128" s="1216"/>
      <c r="H128" s="1217"/>
      <c r="I128" s="614" t="s">
        <v>232</v>
      </c>
      <c r="J128" s="173"/>
      <c r="K128" s="173"/>
      <c r="L128" s="173"/>
      <c r="M128" s="173"/>
      <c r="N128" s="173"/>
      <c r="O128" s="173"/>
      <c r="P128" s="173"/>
      <c r="Q128" s="615"/>
      <c r="R128" s="1221">
        <f>IF($AJ$16+$AJ$18+$AJ$20+$AJ$22=0,0,1644.76)</f>
        <v>1644.76</v>
      </c>
      <c r="S128" s="1221"/>
      <c r="T128" s="173" t="s">
        <v>250</v>
      </c>
      <c r="U128" s="173"/>
      <c r="V128" s="173"/>
      <c r="W128" s="1222">
        <f>$W$29</f>
        <v>6.13</v>
      </c>
      <c r="X128" s="1222"/>
      <c r="Y128" s="173" t="s">
        <v>624</v>
      </c>
      <c r="Z128" s="173"/>
      <c r="AA128" s="173">
        <v>1</v>
      </c>
      <c r="AB128" s="173" t="s">
        <v>248</v>
      </c>
      <c r="AC128" s="173"/>
      <c r="AD128" s="181">
        <v>0.85</v>
      </c>
      <c r="AE128" s="173" t="s">
        <v>247</v>
      </c>
      <c r="AF128" s="173"/>
      <c r="AG128" s="173"/>
      <c r="AH128" s="1223">
        <f>R128*W128*AA128*AD128</f>
        <v>8570.0219799999995</v>
      </c>
      <c r="AI128" s="1224"/>
      <c r="AJ128" s="1224"/>
      <c r="AK128" s="1225"/>
      <c r="AL128" s="1226" t="s">
        <v>166</v>
      </c>
      <c r="AM128" s="1227"/>
      <c r="AN128" s="1230">
        <f>AN29</f>
        <v>0.43099999999999999</v>
      </c>
      <c r="AO128" s="1231"/>
      <c r="AP128" s="1255" t="s">
        <v>655</v>
      </c>
      <c r="AQ128" s="1256"/>
      <c r="AR128" s="1257">
        <f>AN128*AB131/1000</f>
        <v>0.51175877635687073</v>
      </c>
      <c r="AS128" s="1258"/>
      <c r="AT128" s="1258"/>
      <c r="AU128" s="1255" t="s">
        <v>220</v>
      </c>
      <c r="AV128" s="1276"/>
      <c r="AW128" s="90"/>
      <c r="AX128" s="90"/>
    </row>
    <row r="129" spans="2:50" ht="13.5" customHeight="1">
      <c r="B129" s="1208"/>
      <c r="C129" s="1211"/>
      <c r="D129" s="1212"/>
      <c r="E129" s="1218"/>
      <c r="F129" s="1219"/>
      <c r="G129" s="1219"/>
      <c r="H129" s="1220"/>
      <c r="I129" s="1278" t="s">
        <v>225</v>
      </c>
      <c r="J129" s="1229"/>
      <c r="K129" s="1279"/>
      <c r="L129" s="1280" t="s">
        <v>656</v>
      </c>
      <c r="M129" s="1229"/>
      <c r="N129" s="1229"/>
      <c r="O129" s="1279"/>
      <c r="P129" s="1281" t="s">
        <v>650</v>
      </c>
      <c r="Q129" s="1282"/>
      <c r="R129" s="179" t="s">
        <v>668</v>
      </c>
      <c r="S129" s="178">
        <f>IF(P129="夏季",17.25,16.16)</f>
        <v>16.16</v>
      </c>
      <c r="T129" s="616" t="s">
        <v>652</v>
      </c>
      <c r="U129" s="617">
        <f>$U$30</f>
        <v>-5.0199999999999996</v>
      </c>
      <c r="V129" s="616" t="s">
        <v>652</v>
      </c>
      <c r="W129" s="618">
        <f>$W$30</f>
        <v>3.36</v>
      </c>
      <c r="X129" s="619" t="s">
        <v>625</v>
      </c>
      <c r="Y129" s="169" t="s">
        <v>239</v>
      </c>
      <c r="Z129" s="619"/>
      <c r="AA129" s="177"/>
      <c r="AB129" s="1283">
        <f>AB$17+AB$19+AB$21+AB23</f>
        <v>1187.3753511760342</v>
      </c>
      <c r="AC129" s="1283"/>
      <c r="AD129" s="169" t="s">
        <v>638</v>
      </c>
      <c r="AE129" s="169"/>
      <c r="AF129" s="169"/>
      <c r="AG129" s="620"/>
      <c r="AH129" s="1284">
        <f>(S129+U129+W129)*AB129</f>
        <v>17216.942592052495</v>
      </c>
      <c r="AI129" s="1285"/>
      <c r="AJ129" s="1285"/>
      <c r="AK129" s="1286"/>
      <c r="AL129" s="1228"/>
      <c r="AM129" s="1229"/>
      <c r="AN129" s="1232"/>
      <c r="AO129" s="1233"/>
      <c r="AP129" s="1242"/>
      <c r="AQ129" s="1243"/>
      <c r="AR129" s="1246"/>
      <c r="AS129" s="1247"/>
      <c r="AT129" s="1247"/>
      <c r="AU129" s="1242"/>
      <c r="AV129" s="1277"/>
      <c r="AW129" s="90"/>
      <c r="AX129" s="90"/>
    </row>
    <row r="130" spans="2:50" ht="13.5" customHeight="1">
      <c r="B130" s="1208"/>
      <c r="C130" s="1211"/>
      <c r="D130" s="1212"/>
      <c r="E130" s="1218"/>
      <c r="F130" s="1219"/>
      <c r="G130" s="1219"/>
      <c r="H130" s="1220"/>
      <c r="I130" s="621"/>
      <c r="J130" s="622"/>
      <c r="K130" s="622"/>
      <c r="L130" s="623"/>
      <c r="M130" s="623"/>
      <c r="N130" s="623"/>
      <c r="O130" s="623"/>
      <c r="P130" s="623"/>
      <c r="Q130" s="624"/>
      <c r="R130" s="176"/>
      <c r="S130" s="625" t="s">
        <v>238</v>
      </c>
      <c r="T130" s="643"/>
      <c r="U130" s="644" t="s">
        <v>237</v>
      </c>
      <c r="V130" s="643"/>
      <c r="W130" s="628" t="s">
        <v>236</v>
      </c>
      <c r="Y130" s="175"/>
      <c r="AA130" s="93"/>
      <c r="AB130" s="386"/>
      <c r="AC130" s="386"/>
      <c r="AD130" s="175"/>
      <c r="AE130" s="175"/>
      <c r="AF130" s="175"/>
      <c r="AG130" s="630"/>
      <c r="AH130" s="1287"/>
      <c r="AI130" s="1288"/>
      <c r="AJ130" s="1288"/>
      <c r="AK130" s="1289"/>
      <c r="AL130" s="1228"/>
      <c r="AM130" s="1229"/>
      <c r="AN130" s="1232"/>
      <c r="AO130" s="1233"/>
      <c r="AP130" s="1242"/>
      <c r="AQ130" s="1243"/>
      <c r="AR130" s="1246"/>
      <c r="AS130" s="1247"/>
      <c r="AT130" s="1247"/>
      <c r="AU130" s="1242"/>
      <c r="AV130" s="1277"/>
      <c r="AW130" s="90"/>
      <c r="AX130" s="90"/>
    </row>
    <row r="131" spans="2:50" ht="13.5" customHeight="1">
      <c r="B131" s="1208"/>
      <c r="C131" s="1213"/>
      <c r="D131" s="1214"/>
      <c r="E131" s="1270" t="s">
        <v>222</v>
      </c>
      <c r="F131" s="1271"/>
      <c r="G131" s="1271"/>
      <c r="H131" s="1272"/>
      <c r="I131" s="631"/>
      <c r="J131" s="170"/>
      <c r="K131" s="170"/>
      <c r="L131" s="170"/>
      <c r="M131" s="170"/>
      <c r="N131" s="170"/>
      <c r="O131" s="170"/>
      <c r="P131" s="170"/>
      <c r="Q131" s="632"/>
      <c r="R131" s="172"/>
      <c r="S131" s="172"/>
      <c r="T131" s="170"/>
      <c r="U131" s="170"/>
      <c r="V131" s="170"/>
      <c r="W131" s="633"/>
      <c r="X131" s="634"/>
      <c r="Y131" s="634"/>
      <c r="Z131" s="635"/>
      <c r="AA131" s="636"/>
      <c r="AB131" s="1273">
        <f>SUM(AB129:AC129)</f>
        <v>1187.3753511760342</v>
      </c>
      <c r="AC131" s="1273"/>
      <c r="AD131" s="637" t="s">
        <v>235</v>
      </c>
      <c r="AE131" s="170"/>
      <c r="AF131" s="170"/>
      <c r="AG131" s="170"/>
      <c r="AH131" s="1267">
        <f>SUM(AH128:AK129)</f>
        <v>25786.964572052493</v>
      </c>
      <c r="AI131" s="1268"/>
      <c r="AJ131" s="1268"/>
      <c r="AK131" s="1269"/>
      <c r="AL131" s="1228"/>
      <c r="AM131" s="1229"/>
      <c r="AN131" s="1232"/>
      <c r="AO131" s="1233"/>
      <c r="AP131" s="1242"/>
      <c r="AQ131" s="1243"/>
      <c r="AR131" s="1246"/>
      <c r="AS131" s="1247"/>
      <c r="AT131" s="1247"/>
      <c r="AU131" s="1242"/>
      <c r="AV131" s="1277"/>
      <c r="AW131" s="90"/>
      <c r="AX131" s="90"/>
    </row>
    <row r="132" spans="2:50" ht="13.5" customHeight="1">
      <c r="B132" s="1208"/>
      <c r="C132" s="1209" t="s">
        <v>234</v>
      </c>
      <c r="D132" s="1210"/>
      <c r="E132" s="1274" t="s">
        <v>233</v>
      </c>
      <c r="F132" s="1216"/>
      <c r="G132" s="1216"/>
      <c r="H132" s="1217"/>
      <c r="I132" s="614" t="s">
        <v>232</v>
      </c>
      <c r="J132" s="173"/>
      <c r="K132" s="173"/>
      <c r="L132" s="173"/>
      <c r="M132" s="173"/>
      <c r="N132" s="173"/>
      <c r="O132" s="173"/>
      <c r="P132" s="173"/>
      <c r="Q132" s="615"/>
      <c r="R132" s="354" t="s">
        <v>639</v>
      </c>
      <c r="S132" s="1275">
        <f>IF('様式11-5'!Y$1="LPG",0,IF(AB$25&lt;50,料金単価!$C$7,(IF(AB$25&lt;100,料金単価!$C$8,IF($AB$25&lt;250,料金単価!$C$9,IF($AB$25&lt;500,料金単価!$C$10,IF($AB$25&lt;800,料金単価!$C$11,料金単価!$C$12)))))))</f>
        <v>6820</v>
      </c>
      <c r="T132" s="1275"/>
      <c r="U132" s="173" t="s">
        <v>231</v>
      </c>
      <c r="V132" s="388"/>
      <c r="W132" s="174"/>
      <c r="X132" s="174"/>
      <c r="Y132" s="174"/>
      <c r="Z132" s="174"/>
      <c r="AA132" s="174"/>
      <c r="AB132" s="173">
        <v>1</v>
      </c>
      <c r="AC132" s="387" t="s">
        <v>229</v>
      </c>
      <c r="AD132" s="173"/>
      <c r="AE132" s="173"/>
      <c r="AF132" s="173"/>
      <c r="AG132" s="173"/>
      <c r="AH132" s="1223">
        <f>S132*AB132</f>
        <v>6820</v>
      </c>
      <c r="AI132" s="1224"/>
      <c r="AJ132" s="1224"/>
      <c r="AK132" s="1225"/>
      <c r="AL132" s="1254" t="s">
        <v>233</v>
      </c>
      <c r="AM132" s="1227"/>
      <c r="AN132" s="1230">
        <f>AN33</f>
        <v>2.29</v>
      </c>
      <c r="AO132" s="1231"/>
      <c r="AP132" s="1255" t="s">
        <v>642</v>
      </c>
      <c r="AQ132" s="1256"/>
      <c r="AR132" s="1257">
        <f>AN132*X134/1000</f>
        <v>0</v>
      </c>
      <c r="AS132" s="1258"/>
      <c r="AT132" s="1258"/>
      <c r="AU132" s="1259" t="s">
        <v>220</v>
      </c>
      <c r="AV132" s="1260"/>
      <c r="AW132" s="90"/>
      <c r="AX132" s="90"/>
    </row>
    <row r="133" spans="2:50" ht="13.5" customHeight="1">
      <c r="B133" s="1208"/>
      <c r="C133" s="1211"/>
      <c r="D133" s="1212"/>
      <c r="E133" s="1218"/>
      <c r="F133" s="1219"/>
      <c r="G133" s="1219"/>
      <c r="H133" s="1220"/>
      <c r="I133" s="638" t="s">
        <v>225</v>
      </c>
      <c r="J133" s="168"/>
      <c r="K133" s="168"/>
      <c r="L133" s="168"/>
      <c r="M133" s="168"/>
      <c r="N133" s="168"/>
      <c r="O133" s="168"/>
      <c r="P133" s="168" t="s">
        <v>482</v>
      </c>
      <c r="Q133" s="639"/>
      <c r="R133" s="179" t="s">
        <v>614</v>
      </c>
      <c r="S133" s="1261">
        <f>IF(P133="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132.59</v>
      </c>
      <c r="T133" s="1261"/>
      <c r="U133" s="168" t="s">
        <v>226</v>
      </c>
      <c r="V133" s="640" t="s">
        <v>646</v>
      </c>
      <c r="W133" s="655">
        <f>W122</f>
        <v>-37.96</v>
      </c>
      <c r="X133" s="642" t="s">
        <v>627</v>
      </c>
      <c r="Y133" s="623" t="s">
        <v>647</v>
      </c>
      <c r="Z133" s="1295">
        <f>IF('様式11-5'!Y$1="LPG",0,AB$25)</f>
        <v>800.09057819905206</v>
      </c>
      <c r="AA133" s="1295"/>
      <c r="AB133" s="168" t="s">
        <v>629</v>
      </c>
      <c r="AC133" s="168"/>
      <c r="AD133" s="168"/>
      <c r="AE133" s="168"/>
      <c r="AF133" s="168"/>
      <c r="AG133" s="168"/>
      <c r="AH133" s="1263">
        <f>(S133+W133)*Z133</f>
        <v>75712.571414976293</v>
      </c>
      <c r="AI133" s="1264"/>
      <c r="AJ133" s="1264"/>
      <c r="AK133" s="1265"/>
      <c r="AL133" s="1228"/>
      <c r="AM133" s="1229"/>
      <c r="AN133" s="1232"/>
      <c r="AO133" s="1233"/>
      <c r="AP133" s="1242"/>
      <c r="AQ133" s="1243"/>
      <c r="AR133" s="1246"/>
      <c r="AS133" s="1247"/>
      <c r="AT133" s="1247"/>
      <c r="AU133" s="1250"/>
      <c r="AV133" s="1251"/>
      <c r="AW133" s="90"/>
      <c r="AX133" s="90"/>
    </row>
    <row r="134" spans="2:50" ht="13.5" customHeight="1">
      <c r="B134" s="1208"/>
      <c r="C134" s="1211"/>
      <c r="D134" s="1212"/>
      <c r="E134" s="1270" t="s">
        <v>222</v>
      </c>
      <c r="F134" s="1271"/>
      <c r="G134" s="1271"/>
      <c r="H134" s="1272"/>
      <c r="I134" s="631"/>
      <c r="J134" s="170"/>
      <c r="K134" s="170"/>
      <c r="L134" s="170"/>
      <c r="M134" s="170"/>
      <c r="N134" s="170"/>
      <c r="O134" s="170"/>
      <c r="P134" s="170"/>
      <c r="Q134" s="632"/>
      <c r="R134" s="172"/>
      <c r="S134" s="172"/>
      <c r="T134" s="170"/>
      <c r="U134" s="170"/>
      <c r="V134" s="170"/>
      <c r="W134" s="633"/>
      <c r="X134" s="634"/>
      <c r="Y134" s="634"/>
      <c r="Z134" s="1266">
        <f>SUM(Z133:Z133)</f>
        <v>800.09057819905206</v>
      </c>
      <c r="AA134" s="1266"/>
      <c r="AB134" s="635" t="s">
        <v>221</v>
      </c>
      <c r="AC134" s="635"/>
      <c r="AD134" s="170"/>
      <c r="AE134" s="170"/>
      <c r="AF134" s="170"/>
      <c r="AG134" s="170"/>
      <c r="AH134" s="1267">
        <f>SUM(AH132:AK133)</f>
        <v>82532.571414976293</v>
      </c>
      <c r="AI134" s="1268"/>
      <c r="AJ134" s="1268"/>
      <c r="AK134" s="1269"/>
      <c r="AL134" s="1238"/>
      <c r="AM134" s="1239"/>
      <c r="AN134" s="1240"/>
      <c r="AO134" s="1241"/>
      <c r="AP134" s="1244"/>
      <c r="AQ134" s="1245"/>
      <c r="AR134" s="1248"/>
      <c r="AS134" s="1249"/>
      <c r="AT134" s="1249"/>
      <c r="AU134" s="1252"/>
      <c r="AV134" s="1253"/>
      <c r="AW134" s="90"/>
      <c r="AX134" s="90"/>
    </row>
    <row r="135" spans="2:50" ht="13.5" customHeight="1">
      <c r="B135" s="1208"/>
      <c r="C135" s="1211"/>
      <c r="D135" s="1212"/>
      <c r="E135" s="1274" t="s">
        <v>630</v>
      </c>
      <c r="F135" s="1216"/>
      <c r="G135" s="1216"/>
      <c r="H135" s="1217"/>
      <c r="I135" s="614" t="s">
        <v>232</v>
      </c>
      <c r="J135" s="173"/>
      <c r="K135" s="173"/>
      <c r="L135" s="173"/>
      <c r="M135" s="173"/>
      <c r="N135" s="173"/>
      <c r="O135" s="173"/>
      <c r="P135" s="173"/>
      <c r="Q135" s="615"/>
      <c r="R135" s="1224">
        <f>$R$36</f>
        <v>0</v>
      </c>
      <c r="S135" s="1224"/>
      <c r="T135" s="173" t="s">
        <v>231</v>
      </c>
      <c r="U135" s="173"/>
      <c r="V135" s="174"/>
      <c r="W135" s="174"/>
      <c r="X135" s="174"/>
      <c r="Y135" s="174"/>
      <c r="Z135" s="174"/>
      <c r="AA135" s="174"/>
      <c r="AB135" s="173">
        <v>1</v>
      </c>
      <c r="AC135" s="387" t="s">
        <v>229</v>
      </c>
      <c r="AD135" s="173"/>
      <c r="AE135" s="173"/>
      <c r="AF135" s="173"/>
      <c r="AG135" s="173"/>
      <c r="AH135" s="1223">
        <f>R135*AB135</f>
        <v>0</v>
      </c>
      <c r="AI135" s="1224"/>
      <c r="AJ135" s="1224"/>
      <c r="AK135" s="1225"/>
      <c r="AL135" s="1228" t="s">
        <v>641</v>
      </c>
      <c r="AM135" s="1229"/>
      <c r="AN135" s="1232">
        <f>AN36</f>
        <v>6</v>
      </c>
      <c r="AO135" s="1233"/>
      <c r="AP135" s="1242" t="s">
        <v>615</v>
      </c>
      <c r="AQ135" s="1243"/>
      <c r="AR135" s="1246">
        <f>AN135*X137/1000</f>
        <v>0</v>
      </c>
      <c r="AS135" s="1247"/>
      <c r="AT135" s="1247"/>
      <c r="AU135" s="1250" t="s">
        <v>220</v>
      </c>
      <c r="AV135" s="1251"/>
      <c r="AW135" s="90"/>
      <c r="AX135" s="90"/>
    </row>
    <row r="136" spans="2:50" ht="13.5" customHeight="1">
      <c r="B136" s="1208"/>
      <c r="C136" s="1211"/>
      <c r="D136" s="1212"/>
      <c r="E136" s="1218"/>
      <c r="F136" s="1219"/>
      <c r="G136" s="1219"/>
      <c r="H136" s="1220"/>
      <c r="I136" s="638" t="s">
        <v>225</v>
      </c>
      <c r="J136" s="168"/>
      <c r="K136" s="168"/>
      <c r="L136" s="168"/>
      <c r="M136" s="168"/>
      <c r="N136" s="168"/>
      <c r="O136" s="168"/>
      <c r="P136" s="168"/>
      <c r="Q136" s="639"/>
      <c r="R136" s="1290">
        <f>$R$37</f>
        <v>296</v>
      </c>
      <c r="S136" s="1291"/>
      <c r="T136" s="168" t="s">
        <v>226</v>
      </c>
      <c r="U136" s="168"/>
      <c r="V136" s="168"/>
      <c r="W136" s="168"/>
      <c r="X136" s="1292">
        <f>IF('様式11-5'!Y$1="LPG",AB$25,0)</f>
        <v>0</v>
      </c>
      <c r="Y136" s="1293"/>
      <c r="Z136" s="168" t="s">
        <v>623</v>
      </c>
      <c r="AA136" s="168"/>
      <c r="AB136" s="168"/>
      <c r="AC136" s="169"/>
      <c r="AD136" s="168"/>
      <c r="AE136" s="168"/>
      <c r="AF136" s="168"/>
      <c r="AG136" s="168"/>
      <c r="AH136" s="1263">
        <f>R136*X136</f>
        <v>0</v>
      </c>
      <c r="AI136" s="1264"/>
      <c r="AJ136" s="1264"/>
      <c r="AK136" s="1265"/>
      <c r="AL136" s="1228"/>
      <c r="AM136" s="1229"/>
      <c r="AN136" s="1232"/>
      <c r="AO136" s="1233"/>
      <c r="AP136" s="1242"/>
      <c r="AQ136" s="1243"/>
      <c r="AR136" s="1246"/>
      <c r="AS136" s="1247"/>
      <c r="AT136" s="1247"/>
      <c r="AU136" s="1250"/>
      <c r="AV136" s="1251"/>
      <c r="AW136" s="90"/>
      <c r="AX136" s="90"/>
    </row>
    <row r="137" spans="2:50" ht="13.5" customHeight="1" thickBot="1">
      <c r="B137" s="1208"/>
      <c r="C137" s="1213"/>
      <c r="D137" s="1214"/>
      <c r="E137" s="1270" t="s">
        <v>222</v>
      </c>
      <c r="F137" s="1271"/>
      <c r="G137" s="1271"/>
      <c r="H137" s="1272"/>
      <c r="I137" s="631"/>
      <c r="J137" s="170"/>
      <c r="K137" s="170"/>
      <c r="L137" s="170"/>
      <c r="M137" s="170"/>
      <c r="N137" s="170"/>
      <c r="O137" s="170"/>
      <c r="P137" s="170"/>
      <c r="Q137" s="632"/>
      <c r="R137" s="172"/>
      <c r="S137" s="172"/>
      <c r="T137" s="170"/>
      <c r="U137" s="170"/>
      <c r="V137" s="170"/>
      <c r="W137" s="633"/>
      <c r="X137" s="1294">
        <f>SUM(X136:Y136)</f>
        <v>0</v>
      </c>
      <c r="Y137" s="1294"/>
      <c r="Z137" s="170" t="s">
        <v>221</v>
      </c>
      <c r="AA137" s="170"/>
      <c r="AB137" s="170"/>
      <c r="AC137" s="171"/>
      <c r="AD137" s="170"/>
      <c r="AE137" s="170"/>
      <c r="AF137" s="170"/>
      <c r="AG137" s="170"/>
      <c r="AH137" s="1267">
        <f>SUM(AH135:AK136)</f>
        <v>0</v>
      </c>
      <c r="AI137" s="1268"/>
      <c r="AJ137" s="1268"/>
      <c r="AK137" s="1269"/>
      <c r="AL137" s="1238"/>
      <c r="AM137" s="1239"/>
      <c r="AN137" s="1240"/>
      <c r="AO137" s="1241"/>
      <c r="AP137" s="1244"/>
      <c r="AQ137" s="1245"/>
      <c r="AR137" s="1248"/>
      <c r="AS137" s="1249"/>
      <c r="AT137" s="1249"/>
      <c r="AU137" s="1252"/>
      <c r="AV137" s="1253"/>
      <c r="AW137" s="90"/>
      <c r="AX137" s="90"/>
    </row>
    <row r="138" spans="2:50" ht="13.5" customHeight="1">
      <c r="B138" s="1234" t="s">
        <v>259</v>
      </c>
      <c r="C138" s="981"/>
      <c r="D138" s="981"/>
      <c r="E138" s="980" t="s">
        <v>173</v>
      </c>
      <c r="F138" s="981"/>
      <c r="G138" s="981"/>
      <c r="H138" s="982"/>
      <c r="I138" s="980" t="s">
        <v>258</v>
      </c>
      <c r="J138" s="981"/>
      <c r="K138" s="981"/>
      <c r="L138" s="981"/>
      <c r="M138" s="981"/>
      <c r="N138" s="981"/>
      <c r="O138" s="981"/>
      <c r="P138" s="981"/>
      <c r="Q138" s="982"/>
      <c r="R138" s="980" t="s">
        <v>257</v>
      </c>
      <c r="S138" s="981"/>
      <c r="T138" s="981"/>
      <c r="U138" s="981"/>
      <c r="V138" s="981"/>
      <c r="W138" s="981"/>
      <c r="X138" s="981"/>
      <c r="Y138" s="981"/>
      <c r="Z138" s="981"/>
      <c r="AA138" s="981"/>
      <c r="AB138" s="981"/>
      <c r="AC138" s="981"/>
      <c r="AD138" s="981"/>
      <c r="AE138" s="981"/>
      <c r="AF138" s="981"/>
      <c r="AG138" s="982"/>
      <c r="AH138" s="980" t="s">
        <v>256</v>
      </c>
      <c r="AI138" s="981"/>
      <c r="AJ138" s="981"/>
      <c r="AK138" s="1235"/>
      <c r="AL138" s="1236" t="s">
        <v>173</v>
      </c>
      <c r="AM138" s="1237"/>
      <c r="AN138" s="1010" t="s">
        <v>255</v>
      </c>
      <c r="AO138" s="1011"/>
      <c r="AP138" s="1011"/>
      <c r="AQ138" s="1206"/>
      <c r="AR138" s="1010" t="s">
        <v>254</v>
      </c>
      <c r="AS138" s="1011"/>
      <c r="AT138" s="1011"/>
      <c r="AU138" s="1011"/>
      <c r="AV138" s="1012"/>
      <c r="AW138" s="90"/>
      <c r="AX138" s="90"/>
    </row>
    <row r="139" spans="2:50" ht="13.5" customHeight="1">
      <c r="B139" s="1207" t="s">
        <v>490</v>
      </c>
      <c r="C139" s="1209" t="s">
        <v>253</v>
      </c>
      <c r="D139" s="1210"/>
      <c r="E139" s="1215" t="s">
        <v>252</v>
      </c>
      <c r="F139" s="1216"/>
      <c r="G139" s="1216"/>
      <c r="H139" s="1217"/>
      <c r="I139" s="614" t="s">
        <v>232</v>
      </c>
      <c r="J139" s="173"/>
      <c r="K139" s="173"/>
      <c r="L139" s="173"/>
      <c r="M139" s="173"/>
      <c r="N139" s="173"/>
      <c r="O139" s="173"/>
      <c r="P139" s="173"/>
      <c r="Q139" s="615"/>
      <c r="R139" s="1221">
        <f>IF($AJ$16+$AJ$18+$AJ$20+$AJ$22=0,0,1644.76)</f>
        <v>1644.76</v>
      </c>
      <c r="S139" s="1221"/>
      <c r="T139" s="173" t="s">
        <v>250</v>
      </c>
      <c r="U139" s="173"/>
      <c r="V139" s="173"/>
      <c r="W139" s="1222">
        <f>$W$29</f>
        <v>6.13</v>
      </c>
      <c r="X139" s="1222"/>
      <c r="Y139" s="173" t="s">
        <v>633</v>
      </c>
      <c r="Z139" s="173"/>
      <c r="AA139" s="173">
        <v>1</v>
      </c>
      <c r="AB139" s="173" t="s">
        <v>248</v>
      </c>
      <c r="AC139" s="173"/>
      <c r="AD139" s="181">
        <v>0.85</v>
      </c>
      <c r="AE139" s="173" t="s">
        <v>247</v>
      </c>
      <c r="AF139" s="173"/>
      <c r="AG139" s="173"/>
      <c r="AH139" s="1223">
        <f>R139*W139*AA139*AD139</f>
        <v>8570.0219799999995</v>
      </c>
      <c r="AI139" s="1224"/>
      <c r="AJ139" s="1224"/>
      <c r="AK139" s="1225"/>
      <c r="AL139" s="1226" t="s">
        <v>166</v>
      </c>
      <c r="AM139" s="1227"/>
      <c r="AN139" s="1230">
        <f>AN40</f>
        <v>0.43099999999999999</v>
      </c>
      <c r="AO139" s="1231"/>
      <c r="AP139" s="1255" t="s">
        <v>609</v>
      </c>
      <c r="AQ139" s="1256"/>
      <c r="AR139" s="1257">
        <f>AN139*AB142/1000</f>
        <v>3.7238399999999998E-2</v>
      </c>
      <c r="AS139" s="1258"/>
      <c r="AT139" s="1258"/>
      <c r="AU139" s="1255" t="s">
        <v>220</v>
      </c>
      <c r="AV139" s="1276"/>
      <c r="AW139" s="90"/>
      <c r="AX139" s="90"/>
    </row>
    <row r="140" spans="2:50" ht="13.5" customHeight="1">
      <c r="B140" s="1208"/>
      <c r="C140" s="1211"/>
      <c r="D140" s="1212"/>
      <c r="E140" s="1218"/>
      <c r="F140" s="1219"/>
      <c r="G140" s="1219"/>
      <c r="H140" s="1220"/>
      <c r="I140" s="1278" t="s">
        <v>225</v>
      </c>
      <c r="J140" s="1229"/>
      <c r="K140" s="1279"/>
      <c r="L140" s="1280" t="s">
        <v>656</v>
      </c>
      <c r="M140" s="1229"/>
      <c r="N140" s="1229"/>
      <c r="O140" s="1279"/>
      <c r="P140" s="1281" t="s">
        <v>663</v>
      </c>
      <c r="Q140" s="1282"/>
      <c r="R140" s="179" t="s">
        <v>668</v>
      </c>
      <c r="S140" s="178">
        <f>IF(P140="夏季",17.25,16.16)</f>
        <v>16.16</v>
      </c>
      <c r="T140" s="616" t="s">
        <v>637</v>
      </c>
      <c r="U140" s="617">
        <f>$U$30</f>
        <v>-5.0199999999999996</v>
      </c>
      <c r="V140" s="616" t="s">
        <v>652</v>
      </c>
      <c r="W140" s="618">
        <f>$W$30</f>
        <v>3.36</v>
      </c>
      <c r="X140" s="619" t="s">
        <v>625</v>
      </c>
      <c r="Y140" s="169" t="s">
        <v>239</v>
      </c>
      <c r="Z140" s="619"/>
      <c r="AA140" s="177"/>
      <c r="AB140" s="1283">
        <f>AD$17+AD$19+AD$23</f>
        <v>86.399999999999991</v>
      </c>
      <c r="AC140" s="1283"/>
      <c r="AD140" s="169" t="s">
        <v>653</v>
      </c>
      <c r="AE140" s="169"/>
      <c r="AF140" s="169"/>
      <c r="AG140" s="620"/>
      <c r="AH140" s="1284">
        <f>(S140+U140+W140)*AB140</f>
        <v>1252.8</v>
      </c>
      <c r="AI140" s="1285"/>
      <c r="AJ140" s="1285"/>
      <c r="AK140" s="1286"/>
      <c r="AL140" s="1228"/>
      <c r="AM140" s="1229"/>
      <c r="AN140" s="1232"/>
      <c r="AO140" s="1233"/>
      <c r="AP140" s="1242"/>
      <c r="AQ140" s="1243"/>
      <c r="AR140" s="1246"/>
      <c r="AS140" s="1247"/>
      <c r="AT140" s="1247"/>
      <c r="AU140" s="1242"/>
      <c r="AV140" s="1277"/>
      <c r="AW140" s="90"/>
      <c r="AX140" s="90"/>
    </row>
    <row r="141" spans="2:50" ht="13.5" customHeight="1">
      <c r="B141" s="1208"/>
      <c r="C141" s="1211"/>
      <c r="D141" s="1212"/>
      <c r="E141" s="1218"/>
      <c r="F141" s="1219"/>
      <c r="G141" s="1219"/>
      <c r="H141" s="1220"/>
      <c r="I141" s="621"/>
      <c r="J141" s="622"/>
      <c r="K141" s="622"/>
      <c r="L141" s="623"/>
      <c r="M141" s="623"/>
      <c r="N141" s="623"/>
      <c r="O141" s="623"/>
      <c r="P141" s="623"/>
      <c r="Q141" s="624"/>
      <c r="R141" s="176"/>
      <c r="S141" s="625" t="s">
        <v>238</v>
      </c>
      <c r="T141" s="643"/>
      <c r="U141" s="644" t="s">
        <v>237</v>
      </c>
      <c r="V141" s="643"/>
      <c r="W141" s="628" t="s">
        <v>236</v>
      </c>
      <c r="Y141" s="175"/>
      <c r="AA141" s="93"/>
      <c r="AB141" s="386"/>
      <c r="AC141" s="386"/>
      <c r="AD141" s="175"/>
      <c r="AE141" s="175"/>
      <c r="AF141" s="175"/>
      <c r="AG141" s="630"/>
      <c r="AH141" s="1287"/>
      <c r="AI141" s="1288"/>
      <c r="AJ141" s="1288"/>
      <c r="AK141" s="1289"/>
      <c r="AL141" s="1228"/>
      <c r="AM141" s="1229"/>
      <c r="AN141" s="1232"/>
      <c r="AO141" s="1233"/>
      <c r="AP141" s="1242"/>
      <c r="AQ141" s="1243"/>
      <c r="AR141" s="1246"/>
      <c r="AS141" s="1247"/>
      <c r="AT141" s="1247"/>
      <c r="AU141" s="1242"/>
      <c r="AV141" s="1277"/>
      <c r="AW141" s="90"/>
      <c r="AX141" s="90"/>
    </row>
    <row r="142" spans="2:50" ht="13.5" customHeight="1">
      <c r="B142" s="1208"/>
      <c r="C142" s="1213"/>
      <c r="D142" s="1214"/>
      <c r="E142" s="1270" t="s">
        <v>222</v>
      </c>
      <c r="F142" s="1271"/>
      <c r="G142" s="1271"/>
      <c r="H142" s="1272"/>
      <c r="I142" s="631"/>
      <c r="J142" s="170"/>
      <c r="K142" s="170"/>
      <c r="L142" s="170"/>
      <c r="M142" s="170"/>
      <c r="N142" s="170"/>
      <c r="O142" s="170"/>
      <c r="P142" s="170"/>
      <c r="Q142" s="632"/>
      <c r="R142" s="172"/>
      <c r="S142" s="172"/>
      <c r="T142" s="170"/>
      <c r="U142" s="170"/>
      <c r="V142" s="170"/>
      <c r="W142" s="633"/>
      <c r="X142" s="634"/>
      <c r="Y142" s="634"/>
      <c r="Z142" s="635"/>
      <c r="AA142" s="636"/>
      <c r="AB142" s="1273">
        <f>SUM(AB140:AC140)</f>
        <v>86.399999999999991</v>
      </c>
      <c r="AC142" s="1273"/>
      <c r="AD142" s="637" t="s">
        <v>235</v>
      </c>
      <c r="AE142" s="170"/>
      <c r="AF142" s="170"/>
      <c r="AG142" s="170"/>
      <c r="AH142" s="1267">
        <f>SUM(AH139:AK140)</f>
        <v>9822.8219799999988</v>
      </c>
      <c r="AI142" s="1268"/>
      <c r="AJ142" s="1268"/>
      <c r="AK142" s="1269"/>
      <c r="AL142" s="1228"/>
      <c r="AM142" s="1229"/>
      <c r="AN142" s="1232"/>
      <c r="AO142" s="1233"/>
      <c r="AP142" s="1242"/>
      <c r="AQ142" s="1243"/>
      <c r="AR142" s="1246"/>
      <c r="AS142" s="1247"/>
      <c r="AT142" s="1247"/>
      <c r="AU142" s="1242"/>
      <c r="AV142" s="1277"/>
      <c r="AW142" s="90"/>
      <c r="AX142" s="90"/>
    </row>
    <row r="143" spans="2:50" ht="13.5" customHeight="1">
      <c r="B143" s="1208"/>
      <c r="C143" s="1209" t="s">
        <v>234</v>
      </c>
      <c r="D143" s="1210"/>
      <c r="E143" s="1274" t="s">
        <v>233</v>
      </c>
      <c r="F143" s="1216"/>
      <c r="G143" s="1216"/>
      <c r="H143" s="1217"/>
      <c r="I143" s="614" t="s">
        <v>232</v>
      </c>
      <c r="J143" s="173"/>
      <c r="K143" s="173"/>
      <c r="L143" s="173"/>
      <c r="M143" s="173"/>
      <c r="N143" s="173"/>
      <c r="O143" s="173"/>
      <c r="P143" s="173"/>
      <c r="Q143" s="615"/>
      <c r="R143" s="354" t="s">
        <v>614</v>
      </c>
      <c r="S143" s="1275">
        <f>IF('様式11-5'!Y$1="LPG",0,IF(AD$24&lt;50,料金単価!$C$7,(IF(AD$24&lt;100,料金単価!$C$8,IF($AD$24&lt;250,料金単価!$C$9,IF($AD$24&lt;500,料金単価!$C$10,IF($AD$24&lt;800,料金単価!$C$11,料金単価!$C$12)))))))</f>
        <v>1210</v>
      </c>
      <c r="T143" s="1275"/>
      <c r="U143" s="173" t="s">
        <v>231</v>
      </c>
      <c r="V143" s="388"/>
      <c r="W143" s="174"/>
      <c r="X143" s="174"/>
      <c r="Y143" s="174"/>
      <c r="Z143" s="174"/>
      <c r="AA143" s="174"/>
      <c r="AB143" s="173">
        <v>1</v>
      </c>
      <c r="AC143" s="387" t="s">
        <v>229</v>
      </c>
      <c r="AD143" s="173"/>
      <c r="AE143" s="173"/>
      <c r="AF143" s="173"/>
      <c r="AG143" s="173"/>
      <c r="AH143" s="1223">
        <f>S143*AB143</f>
        <v>1210</v>
      </c>
      <c r="AI143" s="1224"/>
      <c r="AJ143" s="1224"/>
      <c r="AK143" s="1225"/>
      <c r="AL143" s="1254" t="s">
        <v>233</v>
      </c>
      <c r="AM143" s="1227"/>
      <c r="AN143" s="1230">
        <f>AN44</f>
        <v>2.29</v>
      </c>
      <c r="AO143" s="1231"/>
      <c r="AP143" s="1255" t="s">
        <v>645</v>
      </c>
      <c r="AQ143" s="1256"/>
      <c r="AR143" s="1257">
        <f>AN143*X145/1000</f>
        <v>0</v>
      </c>
      <c r="AS143" s="1258"/>
      <c r="AT143" s="1258"/>
      <c r="AU143" s="1259" t="s">
        <v>220</v>
      </c>
      <c r="AV143" s="1260"/>
      <c r="AW143" s="90"/>
      <c r="AX143" s="90"/>
    </row>
    <row r="144" spans="2:50" ht="13.5" customHeight="1">
      <c r="B144" s="1208"/>
      <c r="C144" s="1211"/>
      <c r="D144" s="1212"/>
      <c r="E144" s="1218"/>
      <c r="F144" s="1219"/>
      <c r="G144" s="1219"/>
      <c r="H144" s="1220"/>
      <c r="I144" s="638" t="s">
        <v>225</v>
      </c>
      <c r="J144" s="168"/>
      <c r="K144" s="168"/>
      <c r="L144" s="168"/>
      <c r="M144" s="168"/>
      <c r="N144" s="168"/>
      <c r="O144" s="168"/>
      <c r="P144" s="168" t="s">
        <v>228</v>
      </c>
      <c r="Q144" s="639"/>
      <c r="R144" s="179" t="s">
        <v>614</v>
      </c>
      <c r="S144" s="1261">
        <f>IF(P144="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107.74</v>
      </c>
      <c r="T144" s="1261"/>
      <c r="U144" s="168" t="s">
        <v>226</v>
      </c>
      <c r="V144" s="640" t="s">
        <v>646</v>
      </c>
      <c r="W144" s="655">
        <f>W133</f>
        <v>-37.96</v>
      </c>
      <c r="X144" s="642" t="s">
        <v>618</v>
      </c>
      <c r="Y144" s="623" t="s">
        <v>647</v>
      </c>
      <c r="Z144" s="1295">
        <f>IF('様式11-5'!Y$1="LPG",0,AD$24)</f>
        <v>0</v>
      </c>
      <c r="AA144" s="1295"/>
      <c r="AB144" s="168" t="s">
        <v>648</v>
      </c>
      <c r="AC144" s="168"/>
      <c r="AD144" s="168"/>
      <c r="AE144" s="168"/>
      <c r="AF144" s="168"/>
      <c r="AG144" s="168"/>
      <c r="AH144" s="1263">
        <f>(S144+W144)*Z144</f>
        <v>0</v>
      </c>
      <c r="AI144" s="1264"/>
      <c r="AJ144" s="1264"/>
      <c r="AK144" s="1265"/>
      <c r="AL144" s="1228"/>
      <c r="AM144" s="1229"/>
      <c r="AN144" s="1232"/>
      <c r="AO144" s="1233"/>
      <c r="AP144" s="1242"/>
      <c r="AQ144" s="1243"/>
      <c r="AR144" s="1246"/>
      <c r="AS144" s="1247"/>
      <c r="AT144" s="1247"/>
      <c r="AU144" s="1250"/>
      <c r="AV144" s="1251"/>
      <c r="AW144" s="90"/>
      <c r="AX144" s="90"/>
    </row>
    <row r="145" spans="2:50" ht="13.5" customHeight="1">
      <c r="B145" s="1208"/>
      <c r="C145" s="1211"/>
      <c r="D145" s="1212"/>
      <c r="E145" s="1270" t="s">
        <v>222</v>
      </c>
      <c r="F145" s="1271"/>
      <c r="G145" s="1271"/>
      <c r="H145" s="1272"/>
      <c r="I145" s="631"/>
      <c r="J145" s="170"/>
      <c r="K145" s="170"/>
      <c r="L145" s="170"/>
      <c r="M145" s="170"/>
      <c r="N145" s="170"/>
      <c r="O145" s="170"/>
      <c r="P145" s="170"/>
      <c r="Q145" s="632"/>
      <c r="R145" s="172"/>
      <c r="S145" s="172"/>
      <c r="T145" s="170"/>
      <c r="U145" s="170"/>
      <c r="V145" s="170"/>
      <c r="W145" s="633"/>
      <c r="X145" s="634"/>
      <c r="Y145" s="634"/>
      <c r="Z145" s="1266">
        <f>SUM(Z144:Z144)</f>
        <v>0</v>
      </c>
      <c r="AA145" s="1266"/>
      <c r="AB145" s="635" t="s">
        <v>221</v>
      </c>
      <c r="AC145" s="635"/>
      <c r="AD145" s="170"/>
      <c r="AE145" s="170"/>
      <c r="AF145" s="170"/>
      <c r="AG145" s="170"/>
      <c r="AH145" s="1267">
        <f>SUM(AH143:AK144)</f>
        <v>1210</v>
      </c>
      <c r="AI145" s="1268"/>
      <c r="AJ145" s="1268"/>
      <c r="AK145" s="1269"/>
      <c r="AL145" s="1238"/>
      <c r="AM145" s="1239"/>
      <c r="AN145" s="1240"/>
      <c r="AO145" s="1241"/>
      <c r="AP145" s="1244"/>
      <c r="AQ145" s="1245"/>
      <c r="AR145" s="1248"/>
      <c r="AS145" s="1249"/>
      <c r="AT145" s="1249"/>
      <c r="AU145" s="1252"/>
      <c r="AV145" s="1253"/>
      <c r="AW145" s="90"/>
      <c r="AX145" s="90"/>
    </row>
    <row r="146" spans="2:50" ht="13.5" customHeight="1">
      <c r="B146" s="1208"/>
      <c r="C146" s="1211"/>
      <c r="D146" s="1212"/>
      <c r="E146" s="1274" t="s">
        <v>649</v>
      </c>
      <c r="F146" s="1216"/>
      <c r="G146" s="1216"/>
      <c r="H146" s="1217"/>
      <c r="I146" s="614" t="s">
        <v>232</v>
      </c>
      <c r="J146" s="173"/>
      <c r="K146" s="173"/>
      <c r="L146" s="173"/>
      <c r="M146" s="173"/>
      <c r="N146" s="173"/>
      <c r="O146" s="173"/>
      <c r="P146" s="173"/>
      <c r="Q146" s="615"/>
      <c r="R146" s="1224">
        <f>$R$36</f>
        <v>0</v>
      </c>
      <c r="S146" s="1224"/>
      <c r="T146" s="173" t="s">
        <v>231</v>
      </c>
      <c r="U146" s="173"/>
      <c r="V146" s="174"/>
      <c r="W146" s="174"/>
      <c r="X146" s="174"/>
      <c r="Y146" s="174"/>
      <c r="Z146" s="174"/>
      <c r="AA146" s="174"/>
      <c r="AB146" s="173">
        <v>1</v>
      </c>
      <c r="AC146" s="387" t="s">
        <v>229</v>
      </c>
      <c r="AD146" s="173"/>
      <c r="AE146" s="173"/>
      <c r="AF146" s="173"/>
      <c r="AG146" s="173"/>
      <c r="AH146" s="1223">
        <f>R146*AB146</f>
        <v>0</v>
      </c>
      <c r="AI146" s="1224"/>
      <c r="AJ146" s="1224"/>
      <c r="AK146" s="1225"/>
      <c r="AL146" s="1228" t="s">
        <v>649</v>
      </c>
      <c r="AM146" s="1229"/>
      <c r="AN146" s="1232">
        <f>AN47</f>
        <v>6</v>
      </c>
      <c r="AO146" s="1233"/>
      <c r="AP146" s="1242" t="s">
        <v>645</v>
      </c>
      <c r="AQ146" s="1243"/>
      <c r="AR146" s="1246">
        <f>AN146*X148/1000</f>
        <v>0</v>
      </c>
      <c r="AS146" s="1247"/>
      <c r="AT146" s="1247"/>
      <c r="AU146" s="1250" t="s">
        <v>220</v>
      </c>
      <c r="AV146" s="1251"/>
      <c r="AW146" s="90"/>
      <c r="AX146" s="90"/>
    </row>
    <row r="147" spans="2:50" ht="13.5" customHeight="1">
      <c r="B147" s="1208"/>
      <c r="C147" s="1211"/>
      <c r="D147" s="1212"/>
      <c r="E147" s="1218"/>
      <c r="F147" s="1219"/>
      <c r="G147" s="1219"/>
      <c r="H147" s="1220"/>
      <c r="I147" s="638" t="s">
        <v>225</v>
      </c>
      <c r="J147" s="168"/>
      <c r="K147" s="168"/>
      <c r="L147" s="168"/>
      <c r="M147" s="168"/>
      <c r="N147" s="168"/>
      <c r="O147" s="168"/>
      <c r="P147" s="168"/>
      <c r="Q147" s="639"/>
      <c r="R147" s="1290">
        <f>$R$37</f>
        <v>296</v>
      </c>
      <c r="S147" s="1291"/>
      <c r="T147" s="168" t="s">
        <v>226</v>
      </c>
      <c r="U147" s="168"/>
      <c r="V147" s="168"/>
      <c r="W147" s="168"/>
      <c r="X147" s="1292">
        <f>IF('様式11-5'!Y$1="LPG",AB$25,0)</f>
        <v>0</v>
      </c>
      <c r="Y147" s="1293"/>
      <c r="Z147" s="168" t="s">
        <v>648</v>
      </c>
      <c r="AA147" s="168"/>
      <c r="AB147" s="168"/>
      <c r="AC147" s="169"/>
      <c r="AD147" s="168"/>
      <c r="AE147" s="168"/>
      <c r="AF147" s="168"/>
      <c r="AG147" s="168"/>
      <c r="AH147" s="1263">
        <f>R147*X147</f>
        <v>0</v>
      </c>
      <c r="AI147" s="1264"/>
      <c r="AJ147" s="1264"/>
      <c r="AK147" s="1265"/>
      <c r="AL147" s="1228"/>
      <c r="AM147" s="1229"/>
      <c r="AN147" s="1232"/>
      <c r="AO147" s="1233"/>
      <c r="AP147" s="1242"/>
      <c r="AQ147" s="1243"/>
      <c r="AR147" s="1246"/>
      <c r="AS147" s="1247"/>
      <c r="AT147" s="1247"/>
      <c r="AU147" s="1250"/>
      <c r="AV147" s="1251"/>
      <c r="AW147" s="90"/>
      <c r="AX147" s="90"/>
    </row>
    <row r="148" spans="2:50" ht="13.5" customHeight="1" thickBot="1">
      <c r="B148" s="1208"/>
      <c r="C148" s="1213"/>
      <c r="D148" s="1214"/>
      <c r="E148" s="1270" t="s">
        <v>222</v>
      </c>
      <c r="F148" s="1271"/>
      <c r="G148" s="1271"/>
      <c r="H148" s="1272"/>
      <c r="I148" s="631"/>
      <c r="J148" s="170"/>
      <c r="K148" s="170"/>
      <c r="L148" s="170"/>
      <c r="M148" s="170"/>
      <c r="N148" s="170"/>
      <c r="O148" s="170"/>
      <c r="P148" s="170"/>
      <c r="Q148" s="632"/>
      <c r="R148" s="172"/>
      <c r="S148" s="172"/>
      <c r="T148" s="170"/>
      <c r="U148" s="170"/>
      <c r="V148" s="170"/>
      <c r="W148" s="633"/>
      <c r="X148" s="1294">
        <f>SUM(X147:Y147)</f>
        <v>0</v>
      </c>
      <c r="Y148" s="1294"/>
      <c r="Z148" s="170" t="s">
        <v>221</v>
      </c>
      <c r="AA148" s="170"/>
      <c r="AB148" s="170"/>
      <c r="AC148" s="171"/>
      <c r="AD148" s="170"/>
      <c r="AE148" s="170"/>
      <c r="AF148" s="170"/>
      <c r="AG148" s="170"/>
      <c r="AH148" s="1267">
        <f>SUM(AH146:AK147)</f>
        <v>0</v>
      </c>
      <c r="AI148" s="1268"/>
      <c r="AJ148" s="1268"/>
      <c r="AK148" s="1269"/>
      <c r="AL148" s="1238"/>
      <c r="AM148" s="1239"/>
      <c r="AN148" s="1240"/>
      <c r="AO148" s="1241"/>
      <c r="AP148" s="1244"/>
      <c r="AQ148" s="1245"/>
      <c r="AR148" s="1248"/>
      <c r="AS148" s="1249"/>
      <c r="AT148" s="1249"/>
      <c r="AU148" s="1252"/>
      <c r="AV148" s="1253"/>
      <c r="AW148" s="90"/>
      <c r="AX148" s="90"/>
    </row>
    <row r="149" spans="2:50" ht="13.5" customHeight="1">
      <c r="B149" s="1234" t="s">
        <v>259</v>
      </c>
      <c r="C149" s="981"/>
      <c r="D149" s="981"/>
      <c r="E149" s="980" t="s">
        <v>173</v>
      </c>
      <c r="F149" s="981"/>
      <c r="G149" s="981"/>
      <c r="H149" s="982"/>
      <c r="I149" s="980" t="s">
        <v>258</v>
      </c>
      <c r="J149" s="981"/>
      <c r="K149" s="981"/>
      <c r="L149" s="981"/>
      <c r="M149" s="981"/>
      <c r="N149" s="981"/>
      <c r="O149" s="981"/>
      <c r="P149" s="981"/>
      <c r="Q149" s="982"/>
      <c r="R149" s="980" t="s">
        <v>257</v>
      </c>
      <c r="S149" s="981"/>
      <c r="T149" s="981"/>
      <c r="U149" s="981"/>
      <c r="V149" s="981"/>
      <c r="W149" s="981"/>
      <c r="X149" s="981"/>
      <c r="Y149" s="981"/>
      <c r="Z149" s="981"/>
      <c r="AA149" s="981"/>
      <c r="AB149" s="981"/>
      <c r="AC149" s="981"/>
      <c r="AD149" s="981"/>
      <c r="AE149" s="981"/>
      <c r="AF149" s="981"/>
      <c r="AG149" s="982"/>
      <c r="AH149" s="980" t="s">
        <v>256</v>
      </c>
      <c r="AI149" s="981"/>
      <c r="AJ149" s="981"/>
      <c r="AK149" s="1235"/>
      <c r="AL149" s="1236" t="s">
        <v>173</v>
      </c>
      <c r="AM149" s="1237"/>
      <c r="AN149" s="1010" t="s">
        <v>255</v>
      </c>
      <c r="AO149" s="1011"/>
      <c r="AP149" s="1011"/>
      <c r="AQ149" s="1206"/>
      <c r="AR149" s="1010" t="s">
        <v>254</v>
      </c>
      <c r="AS149" s="1011"/>
      <c r="AT149" s="1011"/>
      <c r="AU149" s="1011"/>
      <c r="AV149" s="1012"/>
      <c r="AW149" s="90"/>
      <c r="AX149" s="90"/>
    </row>
    <row r="150" spans="2:50" ht="13.5" customHeight="1">
      <c r="B150" s="1207" t="s">
        <v>369</v>
      </c>
      <c r="C150" s="1209" t="s">
        <v>253</v>
      </c>
      <c r="D150" s="1210"/>
      <c r="E150" s="1215" t="s">
        <v>252</v>
      </c>
      <c r="F150" s="1216"/>
      <c r="G150" s="1216"/>
      <c r="H150" s="1217"/>
      <c r="I150" s="614" t="s">
        <v>232</v>
      </c>
      <c r="J150" s="173"/>
      <c r="K150" s="173"/>
      <c r="L150" s="173"/>
      <c r="M150" s="173"/>
      <c r="N150" s="173"/>
      <c r="O150" s="173"/>
      <c r="P150" s="173"/>
      <c r="Q150" s="615"/>
      <c r="R150" s="1221">
        <f>IF($AJ$16+$AJ$18+$AJ$20+$AJ$22=0,0,1644.76)</f>
        <v>1644.76</v>
      </c>
      <c r="S150" s="1221"/>
      <c r="T150" s="173" t="s">
        <v>250</v>
      </c>
      <c r="U150" s="173"/>
      <c r="V150" s="173"/>
      <c r="W150" s="1222">
        <f>$W$29</f>
        <v>6.13</v>
      </c>
      <c r="X150" s="1222"/>
      <c r="Y150" s="173" t="s">
        <v>624</v>
      </c>
      <c r="Z150" s="173"/>
      <c r="AA150" s="173">
        <v>1</v>
      </c>
      <c r="AB150" s="173" t="s">
        <v>248</v>
      </c>
      <c r="AC150" s="173"/>
      <c r="AD150" s="181">
        <v>0.85</v>
      </c>
      <c r="AE150" s="173" t="s">
        <v>247</v>
      </c>
      <c r="AF150" s="173"/>
      <c r="AG150" s="173"/>
      <c r="AH150" s="1223">
        <f>R150*W150*AA150*AD150</f>
        <v>8570.0219799999995</v>
      </c>
      <c r="AI150" s="1224"/>
      <c r="AJ150" s="1224"/>
      <c r="AK150" s="1225"/>
      <c r="AL150" s="1226" t="s">
        <v>166</v>
      </c>
      <c r="AM150" s="1227"/>
      <c r="AN150" s="1230">
        <f>AN52</f>
        <v>0</v>
      </c>
      <c r="AO150" s="1231"/>
      <c r="AP150" s="1255" t="s">
        <v>655</v>
      </c>
      <c r="AQ150" s="1256"/>
      <c r="AR150" s="1257">
        <f>AN150*AB153/1000</f>
        <v>0</v>
      </c>
      <c r="AS150" s="1258"/>
      <c r="AT150" s="1258"/>
      <c r="AU150" s="1255" t="s">
        <v>220</v>
      </c>
      <c r="AV150" s="1276"/>
      <c r="AW150" s="90"/>
      <c r="AX150" s="90"/>
    </row>
    <row r="151" spans="2:50" ht="13.5" customHeight="1">
      <c r="B151" s="1208"/>
      <c r="C151" s="1211"/>
      <c r="D151" s="1212"/>
      <c r="E151" s="1218"/>
      <c r="F151" s="1219"/>
      <c r="G151" s="1219"/>
      <c r="H151" s="1220"/>
      <c r="I151" s="1278" t="s">
        <v>225</v>
      </c>
      <c r="J151" s="1229"/>
      <c r="K151" s="1279"/>
      <c r="L151" s="1280" t="s">
        <v>246</v>
      </c>
      <c r="M151" s="1229"/>
      <c r="N151" s="1229"/>
      <c r="O151" s="1279"/>
      <c r="P151" s="1281" t="s">
        <v>657</v>
      </c>
      <c r="Q151" s="1282"/>
      <c r="R151" s="179" t="s">
        <v>651</v>
      </c>
      <c r="S151" s="178">
        <f>IF(P151="夏季",17.25,16.16)</f>
        <v>16.16</v>
      </c>
      <c r="T151" s="616" t="s">
        <v>652</v>
      </c>
      <c r="U151" s="617">
        <f>$U$30</f>
        <v>-5.0199999999999996</v>
      </c>
      <c r="V151" s="616" t="s">
        <v>652</v>
      </c>
      <c r="W151" s="618">
        <f>$W$30</f>
        <v>3.36</v>
      </c>
      <c r="X151" s="619" t="s">
        <v>625</v>
      </c>
      <c r="Y151" s="169" t="s">
        <v>239</v>
      </c>
      <c r="Z151" s="619"/>
      <c r="AA151" s="177"/>
      <c r="AB151" s="1283">
        <f>AF$17+AF$19+AF$23</f>
        <v>89.279999999999987</v>
      </c>
      <c r="AC151" s="1283"/>
      <c r="AD151" s="169" t="s">
        <v>644</v>
      </c>
      <c r="AE151" s="169"/>
      <c r="AF151" s="169"/>
      <c r="AG151" s="620"/>
      <c r="AH151" s="1284">
        <f>(S151+U151+W151)*AB151</f>
        <v>1294.5599999999997</v>
      </c>
      <c r="AI151" s="1285"/>
      <c r="AJ151" s="1285"/>
      <c r="AK151" s="1286"/>
      <c r="AL151" s="1228"/>
      <c r="AM151" s="1229"/>
      <c r="AN151" s="1232"/>
      <c r="AO151" s="1233"/>
      <c r="AP151" s="1242"/>
      <c r="AQ151" s="1243"/>
      <c r="AR151" s="1246"/>
      <c r="AS151" s="1247"/>
      <c r="AT151" s="1247"/>
      <c r="AU151" s="1242"/>
      <c r="AV151" s="1277"/>
      <c r="AW151" s="90"/>
      <c r="AX151" s="90"/>
    </row>
    <row r="152" spans="2:50" ht="13.5" customHeight="1">
      <c r="B152" s="1208"/>
      <c r="C152" s="1211"/>
      <c r="D152" s="1212"/>
      <c r="E152" s="1218"/>
      <c r="F152" s="1219"/>
      <c r="G152" s="1219"/>
      <c r="H152" s="1220"/>
      <c r="I152" s="621"/>
      <c r="J152" s="622"/>
      <c r="K152" s="622"/>
      <c r="L152" s="623"/>
      <c r="M152" s="623"/>
      <c r="N152" s="623"/>
      <c r="O152" s="623"/>
      <c r="P152" s="623"/>
      <c r="Q152" s="624"/>
      <c r="R152" s="176"/>
      <c r="S152" s="625" t="s">
        <v>238</v>
      </c>
      <c r="T152" s="643"/>
      <c r="U152" s="644" t="s">
        <v>237</v>
      </c>
      <c r="V152" s="643"/>
      <c r="W152" s="628" t="s">
        <v>236</v>
      </c>
      <c r="Y152" s="175"/>
      <c r="AA152" s="93"/>
      <c r="AB152" s="386"/>
      <c r="AC152" s="386"/>
      <c r="AD152" s="175"/>
      <c r="AE152" s="175"/>
      <c r="AF152" s="175"/>
      <c r="AG152" s="630"/>
      <c r="AH152" s="1287"/>
      <c r="AI152" s="1288"/>
      <c r="AJ152" s="1288"/>
      <c r="AK152" s="1289"/>
      <c r="AL152" s="1228"/>
      <c r="AM152" s="1229"/>
      <c r="AN152" s="1232"/>
      <c r="AO152" s="1233"/>
      <c r="AP152" s="1242"/>
      <c r="AQ152" s="1243"/>
      <c r="AR152" s="1246"/>
      <c r="AS152" s="1247"/>
      <c r="AT152" s="1247"/>
      <c r="AU152" s="1242"/>
      <c r="AV152" s="1277"/>
      <c r="AW152" s="90"/>
      <c r="AX152" s="90"/>
    </row>
    <row r="153" spans="2:50" ht="13.5" customHeight="1">
      <c r="B153" s="1208"/>
      <c r="C153" s="1213"/>
      <c r="D153" s="1214"/>
      <c r="E153" s="1270" t="s">
        <v>222</v>
      </c>
      <c r="F153" s="1271"/>
      <c r="G153" s="1271"/>
      <c r="H153" s="1272"/>
      <c r="I153" s="631"/>
      <c r="J153" s="170"/>
      <c r="K153" s="170"/>
      <c r="L153" s="170"/>
      <c r="M153" s="170"/>
      <c r="N153" s="170"/>
      <c r="O153" s="170"/>
      <c r="P153" s="170"/>
      <c r="Q153" s="632"/>
      <c r="R153" s="172"/>
      <c r="S153" s="172"/>
      <c r="T153" s="170"/>
      <c r="U153" s="170"/>
      <c r="V153" s="170"/>
      <c r="W153" s="633"/>
      <c r="X153" s="634"/>
      <c r="Y153" s="634"/>
      <c r="Z153" s="635"/>
      <c r="AA153" s="636"/>
      <c r="AB153" s="1273">
        <f>SUM(AB151:AC151)</f>
        <v>89.279999999999987</v>
      </c>
      <c r="AC153" s="1273"/>
      <c r="AD153" s="637" t="s">
        <v>235</v>
      </c>
      <c r="AE153" s="170"/>
      <c r="AF153" s="170"/>
      <c r="AG153" s="170"/>
      <c r="AH153" s="1267">
        <f>SUM(AH150:AK151)</f>
        <v>9864.581979999999</v>
      </c>
      <c r="AI153" s="1268"/>
      <c r="AJ153" s="1268"/>
      <c r="AK153" s="1269"/>
      <c r="AL153" s="1228"/>
      <c r="AM153" s="1229"/>
      <c r="AN153" s="1232"/>
      <c r="AO153" s="1233"/>
      <c r="AP153" s="1242"/>
      <c r="AQ153" s="1243"/>
      <c r="AR153" s="1246"/>
      <c r="AS153" s="1247"/>
      <c r="AT153" s="1247"/>
      <c r="AU153" s="1242"/>
      <c r="AV153" s="1277"/>
      <c r="AW153" s="90"/>
      <c r="AX153" s="90"/>
    </row>
    <row r="154" spans="2:50" ht="13.5" customHeight="1">
      <c r="B154" s="1208"/>
      <c r="C154" s="1209" t="s">
        <v>234</v>
      </c>
      <c r="D154" s="1210"/>
      <c r="E154" s="1274" t="s">
        <v>233</v>
      </c>
      <c r="F154" s="1216"/>
      <c r="G154" s="1216"/>
      <c r="H154" s="1217"/>
      <c r="I154" s="614" t="s">
        <v>232</v>
      </c>
      <c r="J154" s="173"/>
      <c r="K154" s="173"/>
      <c r="L154" s="173"/>
      <c r="M154" s="173"/>
      <c r="N154" s="173"/>
      <c r="O154" s="173"/>
      <c r="P154" s="173"/>
      <c r="Q154" s="615"/>
      <c r="R154" s="354" t="s">
        <v>614</v>
      </c>
      <c r="S154" s="1275">
        <f>IF('様式11-5'!Y$1="LPG",0,IF(AF$24&lt;50,料金単価!$C$7,(IF(AF$24&lt;100,料金単価!$C$8,IF($AF$24&lt;250,料金単価!$C$9,IF($AF$24&lt;500,料金単価!$C$10,IF($AF$24&lt;800,料金単価!$C$11,料金単価!$C$12)))))))</f>
        <v>1210</v>
      </c>
      <c r="T154" s="1275"/>
      <c r="U154" s="173" t="s">
        <v>231</v>
      </c>
      <c r="V154" s="388"/>
      <c r="W154" s="174"/>
      <c r="X154" s="174"/>
      <c r="Y154" s="174"/>
      <c r="Z154" s="174"/>
      <c r="AA154" s="174"/>
      <c r="AB154" s="173">
        <v>1</v>
      </c>
      <c r="AC154" s="387" t="s">
        <v>229</v>
      </c>
      <c r="AD154" s="173"/>
      <c r="AE154" s="173"/>
      <c r="AF154" s="173"/>
      <c r="AG154" s="173"/>
      <c r="AH154" s="1223">
        <f>S154*AB154</f>
        <v>1210</v>
      </c>
      <c r="AI154" s="1224"/>
      <c r="AJ154" s="1224"/>
      <c r="AK154" s="1225"/>
      <c r="AL154" s="1254" t="s">
        <v>233</v>
      </c>
      <c r="AM154" s="1227"/>
      <c r="AN154" s="1230">
        <f>AN56</f>
        <v>0</v>
      </c>
      <c r="AO154" s="1231"/>
      <c r="AP154" s="1255" t="s">
        <v>645</v>
      </c>
      <c r="AQ154" s="1256"/>
      <c r="AR154" s="1257">
        <f>AN154*X156/1000</f>
        <v>0</v>
      </c>
      <c r="AS154" s="1258"/>
      <c r="AT154" s="1258"/>
      <c r="AU154" s="1259" t="s">
        <v>220</v>
      </c>
      <c r="AV154" s="1260"/>
      <c r="AW154" s="90"/>
      <c r="AX154" s="90"/>
    </row>
    <row r="155" spans="2:50" ht="13.5" customHeight="1">
      <c r="B155" s="1208"/>
      <c r="C155" s="1211"/>
      <c r="D155" s="1212"/>
      <c r="E155" s="1218"/>
      <c r="F155" s="1219"/>
      <c r="G155" s="1219"/>
      <c r="H155" s="1220"/>
      <c r="I155" s="638" t="s">
        <v>225</v>
      </c>
      <c r="J155" s="168"/>
      <c r="K155" s="168"/>
      <c r="L155" s="168"/>
      <c r="M155" s="168"/>
      <c r="N155" s="168"/>
      <c r="O155" s="168"/>
      <c r="P155" s="168" t="s">
        <v>228</v>
      </c>
      <c r="Q155" s="639"/>
      <c r="R155" s="179" t="s">
        <v>614</v>
      </c>
      <c r="S155" s="1261">
        <f>IF(P155="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107.74</v>
      </c>
      <c r="T155" s="1261"/>
      <c r="U155" s="168" t="s">
        <v>226</v>
      </c>
      <c r="V155" s="640" t="s">
        <v>646</v>
      </c>
      <c r="W155" s="655">
        <f>W144</f>
        <v>-37.96</v>
      </c>
      <c r="X155" s="642" t="s">
        <v>660</v>
      </c>
      <c r="Y155" s="623" t="s">
        <v>654</v>
      </c>
      <c r="Z155" s="1295">
        <f>IF('様式11-5'!Y$1="LPG",0,AF$24)</f>
        <v>0</v>
      </c>
      <c r="AA155" s="1295"/>
      <c r="AB155" s="168" t="s">
        <v>648</v>
      </c>
      <c r="AC155" s="168"/>
      <c r="AD155" s="168"/>
      <c r="AE155" s="168"/>
      <c r="AF155" s="168"/>
      <c r="AG155" s="168"/>
      <c r="AH155" s="1263">
        <f>(S155+W155)*Z155</f>
        <v>0</v>
      </c>
      <c r="AI155" s="1264"/>
      <c r="AJ155" s="1264"/>
      <c r="AK155" s="1265"/>
      <c r="AL155" s="1228"/>
      <c r="AM155" s="1229"/>
      <c r="AN155" s="1232"/>
      <c r="AO155" s="1233"/>
      <c r="AP155" s="1242"/>
      <c r="AQ155" s="1243"/>
      <c r="AR155" s="1246"/>
      <c r="AS155" s="1247"/>
      <c r="AT155" s="1247"/>
      <c r="AU155" s="1250"/>
      <c r="AV155" s="1251"/>
      <c r="AW155" s="90"/>
      <c r="AX155" s="90"/>
    </row>
    <row r="156" spans="2:50" ht="13.5" customHeight="1">
      <c r="B156" s="1208"/>
      <c r="C156" s="1211"/>
      <c r="D156" s="1212"/>
      <c r="E156" s="1270" t="s">
        <v>222</v>
      </c>
      <c r="F156" s="1271"/>
      <c r="G156" s="1271"/>
      <c r="H156" s="1272"/>
      <c r="I156" s="631"/>
      <c r="J156" s="170"/>
      <c r="K156" s="170"/>
      <c r="L156" s="170"/>
      <c r="M156" s="170"/>
      <c r="N156" s="170"/>
      <c r="O156" s="170"/>
      <c r="P156" s="170"/>
      <c r="Q156" s="632"/>
      <c r="R156" s="172"/>
      <c r="S156" s="172"/>
      <c r="T156" s="170"/>
      <c r="U156" s="170"/>
      <c r="V156" s="170"/>
      <c r="W156" s="633"/>
      <c r="X156" s="634"/>
      <c r="Y156" s="634"/>
      <c r="Z156" s="1266">
        <f>SUM(Z155:Z155)</f>
        <v>0</v>
      </c>
      <c r="AA156" s="1266"/>
      <c r="AB156" s="635" t="s">
        <v>221</v>
      </c>
      <c r="AC156" s="635"/>
      <c r="AD156" s="170"/>
      <c r="AE156" s="170"/>
      <c r="AF156" s="170"/>
      <c r="AG156" s="170"/>
      <c r="AH156" s="1267">
        <f>SUM(AH154:AK155)</f>
        <v>1210</v>
      </c>
      <c r="AI156" s="1268"/>
      <c r="AJ156" s="1268"/>
      <c r="AK156" s="1269"/>
      <c r="AL156" s="1238"/>
      <c r="AM156" s="1239"/>
      <c r="AN156" s="1240"/>
      <c r="AO156" s="1241"/>
      <c r="AP156" s="1244"/>
      <c r="AQ156" s="1245"/>
      <c r="AR156" s="1248"/>
      <c r="AS156" s="1249"/>
      <c r="AT156" s="1249"/>
      <c r="AU156" s="1252"/>
      <c r="AV156" s="1253"/>
      <c r="AW156" s="90"/>
      <c r="AX156" s="90"/>
    </row>
    <row r="157" spans="2:50" ht="13.5" customHeight="1">
      <c r="B157" s="1208"/>
      <c r="C157" s="1211"/>
      <c r="D157" s="1212"/>
      <c r="E157" s="1274" t="s">
        <v>649</v>
      </c>
      <c r="F157" s="1216"/>
      <c r="G157" s="1216"/>
      <c r="H157" s="1217"/>
      <c r="I157" s="614" t="s">
        <v>232</v>
      </c>
      <c r="J157" s="173"/>
      <c r="K157" s="173"/>
      <c r="L157" s="173"/>
      <c r="M157" s="173"/>
      <c r="N157" s="173"/>
      <c r="O157" s="173"/>
      <c r="P157" s="173"/>
      <c r="Q157" s="615"/>
      <c r="R157" s="1224">
        <f>$R$36</f>
        <v>0</v>
      </c>
      <c r="S157" s="1224"/>
      <c r="T157" s="173" t="s">
        <v>231</v>
      </c>
      <c r="U157" s="173"/>
      <c r="V157" s="174"/>
      <c r="W157" s="174"/>
      <c r="X157" s="174"/>
      <c r="Y157" s="174"/>
      <c r="Z157" s="174"/>
      <c r="AA157" s="174"/>
      <c r="AB157" s="173">
        <v>1</v>
      </c>
      <c r="AC157" s="387" t="s">
        <v>229</v>
      </c>
      <c r="AD157" s="173"/>
      <c r="AE157" s="173"/>
      <c r="AF157" s="173"/>
      <c r="AG157" s="173"/>
      <c r="AH157" s="1223">
        <f>R157*AB157</f>
        <v>0</v>
      </c>
      <c r="AI157" s="1224"/>
      <c r="AJ157" s="1224"/>
      <c r="AK157" s="1225"/>
      <c r="AL157" s="1228" t="s">
        <v>649</v>
      </c>
      <c r="AM157" s="1229"/>
      <c r="AN157" s="1232">
        <f>AN59</f>
        <v>0</v>
      </c>
      <c r="AO157" s="1233"/>
      <c r="AP157" s="1242" t="s">
        <v>645</v>
      </c>
      <c r="AQ157" s="1243"/>
      <c r="AR157" s="1246">
        <f>AN157*X159/1000</f>
        <v>0</v>
      </c>
      <c r="AS157" s="1247"/>
      <c r="AT157" s="1247"/>
      <c r="AU157" s="1250" t="s">
        <v>220</v>
      </c>
      <c r="AV157" s="1251"/>
      <c r="AW157" s="90"/>
      <c r="AX157" s="90"/>
    </row>
    <row r="158" spans="2:50" ht="13.5" customHeight="1">
      <c r="B158" s="1208"/>
      <c r="C158" s="1211"/>
      <c r="D158" s="1212"/>
      <c r="E158" s="1218"/>
      <c r="F158" s="1219"/>
      <c r="G158" s="1219"/>
      <c r="H158" s="1220"/>
      <c r="I158" s="638" t="s">
        <v>225</v>
      </c>
      <c r="J158" s="168"/>
      <c r="K158" s="168"/>
      <c r="L158" s="168"/>
      <c r="M158" s="168"/>
      <c r="N158" s="168"/>
      <c r="O158" s="168"/>
      <c r="P158" s="168"/>
      <c r="Q158" s="639"/>
      <c r="R158" s="1290">
        <f>$R$37</f>
        <v>296</v>
      </c>
      <c r="S158" s="1291"/>
      <c r="T158" s="168" t="s">
        <v>226</v>
      </c>
      <c r="U158" s="168"/>
      <c r="V158" s="168"/>
      <c r="W158" s="168"/>
      <c r="X158" s="1292">
        <f>IF('様式11-5'!Y$1="LPG",AB$25,0)</f>
        <v>0</v>
      </c>
      <c r="Y158" s="1293"/>
      <c r="Z158" s="168" t="s">
        <v>629</v>
      </c>
      <c r="AA158" s="168"/>
      <c r="AB158" s="168"/>
      <c r="AC158" s="169"/>
      <c r="AD158" s="168"/>
      <c r="AE158" s="168"/>
      <c r="AF158" s="168"/>
      <c r="AG158" s="168"/>
      <c r="AH158" s="1263">
        <f>R158*X158</f>
        <v>0</v>
      </c>
      <c r="AI158" s="1264"/>
      <c r="AJ158" s="1264"/>
      <c r="AK158" s="1265"/>
      <c r="AL158" s="1228"/>
      <c r="AM158" s="1229"/>
      <c r="AN158" s="1232"/>
      <c r="AO158" s="1233"/>
      <c r="AP158" s="1242"/>
      <c r="AQ158" s="1243"/>
      <c r="AR158" s="1246"/>
      <c r="AS158" s="1247"/>
      <c r="AT158" s="1247"/>
      <c r="AU158" s="1250"/>
      <c r="AV158" s="1251"/>
      <c r="AW158" s="90"/>
      <c r="AX158" s="90"/>
    </row>
    <row r="159" spans="2:50" ht="13.5" customHeight="1" thickBot="1">
      <c r="B159" s="1208"/>
      <c r="C159" s="1213"/>
      <c r="D159" s="1214"/>
      <c r="E159" s="1270" t="s">
        <v>222</v>
      </c>
      <c r="F159" s="1271"/>
      <c r="G159" s="1271"/>
      <c r="H159" s="1272"/>
      <c r="I159" s="631"/>
      <c r="J159" s="170"/>
      <c r="K159" s="170"/>
      <c r="L159" s="170"/>
      <c r="M159" s="170"/>
      <c r="N159" s="170"/>
      <c r="O159" s="170"/>
      <c r="P159" s="170"/>
      <c r="Q159" s="632"/>
      <c r="R159" s="172"/>
      <c r="S159" s="172"/>
      <c r="T159" s="170"/>
      <c r="U159" s="170"/>
      <c r="V159" s="170"/>
      <c r="W159" s="633"/>
      <c r="X159" s="1294">
        <f>SUM(X158:Y158)</f>
        <v>0</v>
      </c>
      <c r="Y159" s="1294"/>
      <c r="Z159" s="170" t="s">
        <v>221</v>
      </c>
      <c r="AA159" s="170"/>
      <c r="AB159" s="170"/>
      <c r="AC159" s="171"/>
      <c r="AD159" s="170"/>
      <c r="AE159" s="170"/>
      <c r="AF159" s="170"/>
      <c r="AG159" s="170"/>
      <c r="AH159" s="1267">
        <f>SUM(AH157:AK158)</f>
        <v>0</v>
      </c>
      <c r="AI159" s="1268"/>
      <c r="AJ159" s="1268"/>
      <c r="AK159" s="1269"/>
      <c r="AL159" s="1238"/>
      <c r="AM159" s="1239"/>
      <c r="AN159" s="1240"/>
      <c r="AO159" s="1241"/>
      <c r="AP159" s="1244"/>
      <c r="AQ159" s="1245"/>
      <c r="AR159" s="1248"/>
      <c r="AS159" s="1249"/>
      <c r="AT159" s="1249"/>
      <c r="AU159" s="1252"/>
      <c r="AV159" s="1253"/>
      <c r="AW159" s="90"/>
      <c r="AX159" s="90"/>
    </row>
    <row r="160" spans="2:50" ht="13.5" customHeight="1">
      <c r="B160" s="645"/>
      <c r="C160" s="645"/>
      <c r="D160" s="645"/>
      <c r="E160" s="356"/>
      <c r="F160" s="356"/>
      <c r="G160" s="356"/>
      <c r="H160" s="356"/>
      <c r="I160" s="359"/>
      <c r="J160" s="359"/>
      <c r="K160" s="359"/>
      <c r="L160" s="359"/>
      <c r="M160" s="359"/>
      <c r="N160" s="359"/>
      <c r="O160" s="359"/>
      <c r="P160" s="359"/>
      <c r="Q160" s="359"/>
      <c r="R160" s="357"/>
      <c r="S160" s="357"/>
      <c r="T160" s="359"/>
      <c r="U160" s="359"/>
      <c r="V160" s="358"/>
      <c r="W160" s="358"/>
      <c r="X160" s="358"/>
      <c r="Y160" s="358"/>
      <c r="Z160" s="358"/>
      <c r="AA160" s="358"/>
      <c r="AB160" s="359"/>
      <c r="AC160" s="360"/>
      <c r="AD160" s="359"/>
      <c r="AE160" s="359"/>
      <c r="AF160" s="359"/>
      <c r="AG160" s="359"/>
      <c r="AH160" s="357"/>
      <c r="AI160" s="357"/>
      <c r="AJ160" s="357"/>
      <c r="AK160" s="357"/>
      <c r="AL160" s="356"/>
      <c r="AM160" s="645"/>
      <c r="AN160" s="361"/>
      <c r="AO160" s="361"/>
      <c r="AP160" s="361"/>
      <c r="AQ160" s="361"/>
      <c r="AR160" s="646"/>
      <c r="AS160" s="646"/>
      <c r="AT160" s="646"/>
      <c r="AU160" s="646"/>
      <c r="AV160" s="646"/>
      <c r="AW160" s="90"/>
      <c r="AX160" s="90"/>
    </row>
    <row r="161" spans="2:50" ht="13.5" customHeight="1" thickBot="1">
      <c r="B161" s="647" t="s">
        <v>670</v>
      </c>
      <c r="C161" s="648"/>
      <c r="D161" s="648"/>
      <c r="E161" s="362"/>
      <c r="F161" s="362"/>
      <c r="G161" s="362"/>
      <c r="H161" s="362"/>
      <c r="I161" s="365"/>
      <c r="J161" s="365"/>
      <c r="K161" s="365"/>
      <c r="L161" s="365"/>
      <c r="M161" s="365"/>
      <c r="N161" s="365"/>
      <c r="O161" s="365"/>
      <c r="P161" s="365"/>
      <c r="Q161" s="365"/>
      <c r="R161" s="363"/>
      <c r="S161" s="363"/>
      <c r="T161" s="365"/>
      <c r="U161" s="365"/>
      <c r="V161" s="364"/>
      <c r="W161" s="364"/>
      <c r="X161" s="364"/>
      <c r="Y161" s="364"/>
      <c r="Z161" s="364"/>
      <c r="AA161" s="364"/>
      <c r="AB161" s="365"/>
      <c r="AC161" s="366"/>
      <c r="AD161" s="365"/>
      <c r="AE161" s="365"/>
      <c r="AF161" s="365"/>
      <c r="AG161" s="365"/>
      <c r="AH161" s="363"/>
      <c r="AI161" s="363"/>
      <c r="AJ161" s="363"/>
      <c r="AK161" s="363"/>
      <c r="AL161" s="362"/>
      <c r="AM161" s="648"/>
      <c r="AN161" s="367"/>
      <c r="AO161" s="367"/>
      <c r="AP161" s="367"/>
      <c r="AQ161" s="367"/>
      <c r="AR161" s="649"/>
      <c r="AS161" s="649"/>
      <c r="AT161" s="649"/>
      <c r="AU161" s="649"/>
      <c r="AV161" s="649"/>
      <c r="AW161" s="90"/>
      <c r="AX161" s="90"/>
    </row>
    <row r="162" spans="2:50">
      <c r="B162" s="1234" t="s">
        <v>259</v>
      </c>
      <c r="C162" s="981"/>
      <c r="D162" s="981"/>
      <c r="E162" s="980" t="s">
        <v>173</v>
      </c>
      <c r="F162" s="981"/>
      <c r="G162" s="981"/>
      <c r="H162" s="982"/>
      <c r="I162" s="980" t="s">
        <v>258</v>
      </c>
      <c r="J162" s="981"/>
      <c r="K162" s="981"/>
      <c r="L162" s="981"/>
      <c r="M162" s="981"/>
      <c r="N162" s="981"/>
      <c r="O162" s="981"/>
      <c r="P162" s="981"/>
      <c r="Q162" s="982"/>
      <c r="R162" s="980" t="s">
        <v>257</v>
      </c>
      <c r="S162" s="981"/>
      <c r="T162" s="981"/>
      <c r="U162" s="981"/>
      <c r="V162" s="981"/>
      <c r="W162" s="981"/>
      <c r="X162" s="981"/>
      <c r="Y162" s="981"/>
      <c r="Z162" s="981"/>
      <c r="AA162" s="981"/>
      <c r="AB162" s="981"/>
      <c r="AC162" s="981"/>
      <c r="AD162" s="981"/>
      <c r="AE162" s="981"/>
      <c r="AF162" s="981"/>
      <c r="AG162" s="982"/>
      <c r="AH162" s="980" t="s">
        <v>256</v>
      </c>
      <c r="AI162" s="981"/>
      <c r="AJ162" s="981"/>
      <c r="AK162" s="1235"/>
      <c r="AL162" s="1236" t="s">
        <v>173</v>
      </c>
      <c r="AM162" s="1237"/>
      <c r="AN162" s="1010" t="s">
        <v>255</v>
      </c>
      <c r="AO162" s="1011"/>
      <c r="AP162" s="1011"/>
      <c r="AQ162" s="1206"/>
      <c r="AR162" s="1010" t="s">
        <v>254</v>
      </c>
      <c r="AS162" s="1011"/>
      <c r="AT162" s="1011"/>
      <c r="AU162" s="1011"/>
      <c r="AV162" s="1012"/>
      <c r="AW162" s="90"/>
      <c r="AX162" s="90"/>
    </row>
    <row r="163" spans="2:50">
      <c r="B163" s="1226" t="s">
        <v>253</v>
      </c>
      <c r="C163" s="1227"/>
      <c r="D163" s="1320"/>
      <c r="E163" s="1215" t="s">
        <v>252</v>
      </c>
      <c r="F163" s="1216"/>
      <c r="G163" s="1216"/>
      <c r="H163" s="1217"/>
      <c r="I163" s="614" t="s">
        <v>232</v>
      </c>
      <c r="J163" s="173"/>
      <c r="K163" s="173"/>
      <c r="L163" s="173"/>
      <c r="M163" s="173"/>
      <c r="N163" s="173"/>
      <c r="O163" s="173"/>
      <c r="P163" s="173"/>
      <c r="Q163" s="615"/>
      <c r="R163" s="1221"/>
      <c r="S163" s="1221"/>
      <c r="T163" s="173"/>
      <c r="U163" s="173"/>
      <c r="V163" s="173"/>
      <c r="W163" s="1222"/>
      <c r="X163" s="1222"/>
      <c r="Y163" s="173"/>
      <c r="Z163" s="173"/>
      <c r="AA163" s="173"/>
      <c r="AB163" s="173"/>
      <c r="AC163" s="173"/>
      <c r="AD163" s="181"/>
      <c r="AE163" s="173"/>
      <c r="AF163" s="173"/>
      <c r="AG163" s="173"/>
      <c r="AH163" s="1223">
        <f>AH29+AH40+AH51+AH62+AH73+AH84+AH95+AH106+AH117+AH128+AH139+AH150</f>
        <v>102840.26376000002</v>
      </c>
      <c r="AI163" s="1224"/>
      <c r="AJ163" s="1224"/>
      <c r="AK163" s="1225"/>
      <c r="AL163" s="1226" t="s">
        <v>166</v>
      </c>
      <c r="AM163" s="1227"/>
      <c r="AN163" s="1230">
        <f>AN29</f>
        <v>0.43099999999999999</v>
      </c>
      <c r="AO163" s="1231"/>
      <c r="AP163" s="1255" t="s">
        <v>609</v>
      </c>
      <c r="AQ163" s="1256"/>
      <c r="AR163" s="1257">
        <f>AN163*AB169/1000</f>
        <v>4.9851689125693248</v>
      </c>
      <c r="AS163" s="1258"/>
      <c r="AT163" s="1258"/>
      <c r="AU163" s="1255" t="s">
        <v>220</v>
      </c>
      <c r="AV163" s="1276"/>
      <c r="AW163" s="650"/>
      <c r="AX163" s="90"/>
    </row>
    <row r="164" spans="2:50">
      <c r="B164" s="1228"/>
      <c r="C164" s="1229"/>
      <c r="D164" s="1321"/>
      <c r="E164" s="1218"/>
      <c r="F164" s="1219"/>
      <c r="G164" s="1219"/>
      <c r="H164" s="1220"/>
      <c r="I164" s="1307" t="s">
        <v>225</v>
      </c>
      <c r="J164" s="1293"/>
      <c r="K164" s="1308"/>
      <c r="L164" s="1281" t="s">
        <v>246</v>
      </c>
      <c r="M164" s="1293"/>
      <c r="N164" s="1293"/>
      <c r="O164" s="1308"/>
      <c r="P164" s="1281" t="s">
        <v>245</v>
      </c>
      <c r="Q164" s="1282"/>
      <c r="R164" s="179"/>
      <c r="S164" s="178"/>
      <c r="T164" s="616"/>
      <c r="U164" s="618"/>
      <c r="V164" s="616"/>
      <c r="W164" s="618"/>
      <c r="X164" s="619"/>
      <c r="Y164" s="169"/>
      <c r="Z164" s="619"/>
      <c r="AA164" s="177"/>
      <c r="AB164" s="1309">
        <f>AB41+AB63+AB52</f>
        <v>2466.4632148541114</v>
      </c>
      <c r="AC164" s="1309"/>
      <c r="AD164" s="169" t="s">
        <v>644</v>
      </c>
      <c r="AE164" s="169"/>
      <c r="AF164" s="169"/>
      <c r="AG164" s="620"/>
      <c r="AH164" s="1284">
        <f>AH41+AH63+AH52</f>
        <v>38452.161519575588</v>
      </c>
      <c r="AI164" s="1285"/>
      <c r="AJ164" s="1285"/>
      <c r="AK164" s="1286"/>
      <c r="AL164" s="1228"/>
      <c r="AM164" s="1229"/>
      <c r="AN164" s="1232"/>
      <c r="AO164" s="1233"/>
      <c r="AP164" s="1242"/>
      <c r="AQ164" s="1243"/>
      <c r="AR164" s="1246"/>
      <c r="AS164" s="1247"/>
      <c r="AT164" s="1247"/>
      <c r="AU164" s="1242"/>
      <c r="AV164" s="1277"/>
      <c r="AW164" s="650"/>
      <c r="AX164" s="650"/>
    </row>
    <row r="165" spans="2:50">
      <c r="B165" s="1228"/>
      <c r="C165" s="1229"/>
      <c r="D165" s="1321"/>
      <c r="E165" s="1218"/>
      <c r="F165" s="1219"/>
      <c r="G165" s="1219"/>
      <c r="H165" s="1220"/>
      <c r="I165" s="1278"/>
      <c r="J165" s="1229"/>
      <c r="K165" s="1279"/>
      <c r="L165" s="1280"/>
      <c r="M165" s="1229"/>
      <c r="N165" s="1229"/>
      <c r="O165" s="1279"/>
      <c r="P165" s="1281" t="s">
        <v>228</v>
      </c>
      <c r="Q165" s="1282"/>
      <c r="R165" s="179"/>
      <c r="S165" s="178"/>
      <c r="T165" s="616"/>
      <c r="U165" s="618"/>
      <c r="V165" s="616"/>
      <c r="W165" s="618"/>
      <c r="X165" s="619"/>
      <c r="Y165" s="169"/>
      <c r="Z165" s="619"/>
      <c r="AA165" s="177"/>
      <c r="AB165" s="1309">
        <f>AB30+AB74+AB151</f>
        <v>586.55816976127312</v>
      </c>
      <c r="AC165" s="1309"/>
      <c r="AD165" s="169" t="s">
        <v>638</v>
      </c>
      <c r="AE165" s="169"/>
      <c r="AF165" s="169"/>
      <c r="AG165" s="620"/>
      <c r="AH165" s="1284">
        <f>AH30+AH74+AH151</f>
        <v>8505.0934615384613</v>
      </c>
      <c r="AI165" s="1285"/>
      <c r="AJ165" s="1285"/>
      <c r="AK165" s="1286"/>
      <c r="AL165" s="1228"/>
      <c r="AM165" s="1229"/>
      <c r="AN165" s="1232"/>
      <c r="AO165" s="1233"/>
      <c r="AP165" s="1242"/>
      <c r="AQ165" s="1243"/>
      <c r="AR165" s="1246"/>
      <c r="AS165" s="1247"/>
      <c r="AT165" s="1247"/>
      <c r="AU165" s="1242"/>
      <c r="AV165" s="1277"/>
      <c r="AW165" s="650"/>
      <c r="AX165" s="90"/>
    </row>
    <row r="166" spans="2:50">
      <c r="B166" s="1228"/>
      <c r="C166" s="1229"/>
      <c r="D166" s="1321"/>
      <c r="E166" s="1218"/>
      <c r="F166" s="1219"/>
      <c r="G166" s="1219"/>
      <c r="H166" s="1220"/>
      <c r="I166" s="1278"/>
      <c r="J166" s="1229"/>
      <c r="K166" s="1279"/>
      <c r="L166" s="1281" t="s">
        <v>244</v>
      </c>
      <c r="M166" s="1293"/>
      <c r="N166" s="1293"/>
      <c r="O166" s="1308"/>
      <c r="P166" s="1281" t="s">
        <v>228</v>
      </c>
      <c r="Q166" s="1282"/>
      <c r="R166" s="176"/>
      <c r="S166" s="180"/>
      <c r="T166" s="651"/>
      <c r="U166" s="618"/>
      <c r="V166" s="651"/>
      <c r="W166" s="652"/>
      <c r="X166" s="629"/>
      <c r="Y166" s="175"/>
      <c r="Z166" s="629"/>
      <c r="AA166" s="371"/>
      <c r="AB166" s="1323">
        <f>AB96+AB107+AB118+AB129+AB85+AB140</f>
        <v>8513.4958139213304</v>
      </c>
      <c r="AC166" s="1323"/>
      <c r="AD166" s="175" t="s">
        <v>613</v>
      </c>
      <c r="AE166" s="175"/>
      <c r="AF166" s="175"/>
      <c r="AG166" s="630"/>
      <c r="AH166" s="1284">
        <f>AH96+AH107+AH118+AH129+AH85+AH140</f>
        <v>123445.68930185928</v>
      </c>
      <c r="AI166" s="1285"/>
      <c r="AJ166" s="1285"/>
      <c r="AK166" s="1286"/>
      <c r="AL166" s="1228"/>
      <c r="AM166" s="1229"/>
      <c r="AN166" s="1232"/>
      <c r="AO166" s="1233"/>
      <c r="AP166" s="1242"/>
      <c r="AQ166" s="1243"/>
      <c r="AR166" s="1246"/>
      <c r="AS166" s="1247"/>
      <c r="AT166" s="1247"/>
      <c r="AU166" s="1242"/>
      <c r="AV166" s="1277"/>
      <c r="AW166" s="650"/>
      <c r="AX166" s="90"/>
    </row>
    <row r="167" spans="2:50">
      <c r="B167" s="1228"/>
      <c r="C167" s="1229"/>
      <c r="D167" s="1321"/>
      <c r="E167" s="1218"/>
      <c r="F167" s="1219"/>
      <c r="G167" s="1219"/>
      <c r="H167" s="1220"/>
      <c r="I167" s="1278"/>
      <c r="J167" s="1229"/>
      <c r="K167" s="1279"/>
      <c r="L167" s="1281" t="s">
        <v>241</v>
      </c>
      <c r="M167" s="1293"/>
      <c r="N167" s="1293"/>
      <c r="O167" s="1308"/>
      <c r="P167" s="1281" t="s">
        <v>228</v>
      </c>
      <c r="Q167" s="1282"/>
      <c r="R167" s="179"/>
      <c r="S167" s="178"/>
      <c r="T167" s="616"/>
      <c r="U167" s="618"/>
      <c r="V167" s="616"/>
      <c r="W167" s="618"/>
      <c r="X167" s="619"/>
      <c r="Y167" s="169"/>
      <c r="Z167" s="619"/>
      <c r="AA167" s="177"/>
      <c r="AB167" s="1309" t="s">
        <v>671</v>
      </c>
      <c r="AC167" s="1309"/>
      <c r="AD167" s="169" t="s">
        <v>644</v>
      </c>
      <c r="AE167" s="169"/>
      <c r="AF167" s="169"/>
      <c r="AG167" s="620"/>
      <c r="AH167" s="1284" t="s">
        <v>604</v>
      </c>
      <c r="AI167" s="1285"/>
      <c r="AJ167" s="1285"/>
      <c r="AK167" s="1286"/>
      <c r="AL167" s="1228"/>
      <c r="AM167" s="1229"/>
      <c r="AN167" s="1232"/>
      <c r="AO167" s="1233"/>
      <c r="AP167" s="1242"/>
      <c r="AQ167" s="1243"/>
      <c r="AR167" s="1246"/>
      <c r="AS167" s="1247"/>
      <c r="AT167" s="1247"/>
      <c r="AU167" s="1242"/>
      <c r="AV167" s="1277"/>
      <c r="AW167" s="650"/>
      <c r="AX167" s="90"/>
    </row>
    <row r="168" spans="2:50">
      <c r="B168" s="1228"/>
      <c r="C168" s="1229"/>
      <c r="D168" s="1321"/>
      <c r="E168" s="1218"/>
      <c r="F168" s="1219"/>
      <c r="G168" s="1219"/>
      <c r="H168" s="1220"/>
      <c r="I168" s="621"/>
      <c r="J168" s="622"/>
      <c r="K168" s="622"/>
      <c r="L168" s="623"/>
      <c r="M168" s="623"/>
      <c r="N168" s="623"/>
      <c r="O168" s="623"/>
      <c r="P168" s="623"/>
      <c r="Q168" s="624"/>
      <c r="R168" s="176"/>
      <c r="S168" s="625"/>
      <c r="T168" s="626"/>
      <c r="U168" s="627"/>
      <c r="V168" s="626"/>
      <c r="W168" s="628"/>
      <c r="X168" s="629"/>
      <c r="Y168" s="175"/>
      <c r="Z168" s="629"/>
      <c r="AA168" s="371"/>
      <c r="AB168" s="653"/>
      <c r="AC168" s="653"/>
      <c r="AD168" s="175"/>
      <c r="AE168" s="175"/>
      <c r="AF168" s="175"/>
      <c r="AG168" s="630"/>
      <c r="AH168" s="1287"/>
      <c r="AI168" s="1288"/>
      <c r="AJ168" s="1288"/>
      <c r="AK168" s="1289"/>
      <c r="AL168" s="1228"/>
      <c r="AM168" s="1229"/>
      <c r="AN168" s="1232"/>
      <c r="AO168" s="1233"/>
      <c r="AP168" s="1242"/>
      <c r="AQ168" s="1243"/>
      <c r="AR168" s="1246"/>
      <c r="AS168" s="1247"/>
      <c r="AT168" s="1247"/>
      <c r="AU168" s="1242"/>
      <c r="AV168" s="1277"/>
      <c r="AW168" s="650"/>
      <c r="AX168" s="90"/>
    </row>
    <row r="169" spans="2:50">
      <c r="B169" s="1228"/>
      <c r="C169" s="1229"/>
      <c r="D169" s="1321"/>
      <c r="E169" s="1270" t="s">
        <v>222</v>
      </c>
      <c r="F169" s="1271"/>
      <c r="G169" s="1271"/>
      <c r="H169" s="1272"/>
      <c r="I169" s="631"/>
      <c r="J169" s="170"/>
      <c r="K169" s="170"/>
      <c r="L169" s="170"/>
      <c r="M169" s="170"/>
      <c r="N169" s="170"/>
      <c r="O169" s="170"/>
      <c r="P169" s="170"/>
      <c r="Q169" s="632"/>
      <c r="R169" s="172"/>
      <c r="S169" s="172"/>
      <c r="T169" s="170"/>
      <c r="U169" s="170"/>
      <c r="V169" s="170"/>
      <c r="W169" s="633"/>
      <c r="X169" s="634"/>
      <c r="Y169" s="634"/>
      <c r="Z169" s="635"/>
      <c r="AA169" s="636"/>
      <c r="AB169" s="1298">
        <f>SUM(AB164:AC168)</f>
        <v>11566.517198536716</v>
      </c>
      <c r="AC169" s="1298"/>
      <c r="AD169" s="637" t="s">
        <v>235</v>
      </c>
      <c r="AE169" s="170"/>
      <c r="AF169" s="170"/>
      <c r="AG169" s="170"/>
      <c r="AH169" s="1267">
        <f>SUM(AH163:AK167)</f>
        <v>273243.20804297336</v>
      </c>
      <c r="AI169" s="1268"/>
      <c r="AJ169" s="1268"/>
      <c r="AK169" s="1269"/>
      <c r="AL169" s="1228"/>
      <c r="AM169" s="1229"/>
      <c r="AN169" s="1232"/>
      <c r="AO169" s="1233"/>
      <c r="AP169" s="1242"/>
      <c r="AQ169" s="1243"/>
      <c r="AR169" s="1246"/>
      <c r="AS169" s="1247"/>
      <c r="AT169" s="1247"/>
      <c r="AU169" s="1242"/>
      <c r="AV169" s="1277"/>
      <c r="AW169" s="650"/>
      <c r="AX169" s="90"/>
    </row>
    <row r="170" spans="2:50">
      <c r="B170" s="1226" t="s">
        <v>234</v>
      </c>
      <c r="C170" s="1227"/>
      <c r="D170" s="1320"/>
      <c r="E170" s="1274" t="s">
        <v>233</v>
      </c>
      <c r="F170" s="1216"/>
      <c r="G170" s="1216"/>
      <c r="H170" s="1217"/>
      <c r="I170" s="614" t="s">
        <v>232</v>
      </c>
      <c r="J170" s="173"/>
      <c r="K170" s="173"/>
      <c r="L170" s="173"/>
      <c r="M170" s="173"/>
      <c r="N170" s="173"/>
      <c r="O170" s="173"/>
      <c r="P170" s="173"/>
      <c r="Q170" s="615"/>
      <c r="R170" s="354"/>
      <c r="S170" s="1275"/>
      <c r="T170" s="1275"/>
      <c r="U170" s="173"/>
      <c r="V170" s="388"/>
      <c r="W170" s="174"/>
      <c r="X170" s="174"/>
      <c r="Y170" s="174"/>
      <c r="Z170" s="174"/>
      <c r="AA170" s="174"/>
      <c r="AB170" s="654"/>
      <c r="AC170" s="654"/>
      <c r="AD170" s="173"/>
      <c r="AE170" s="173"/>
      <c r="AF170" s="173"/>
      <c r="AG170" s="173"/>
      <c r="AH170" s="1223">
        <f>AH33+AH44+AH55+AH66+AH77+AH88+AH99+AH110+AH121+AH132+AH143+AH154</f>
        <v>59400</v>
      </c>
      <c r="AI170" s="1224"/>
      <c r="AJ170" s="1224"/>
      <c r="AK170" s="1225"/>
      <c r="AL170" s="1254" t="s">
        <v>233</v>
      </c>
      <c r="AM170" s="1227"/>
      <c r="AN170" s="1230">
        <f>AN33</f>
        <v>2.29</v>
      </c>
      <c r="AO170" s="1231"/>
      <c r="AP170" s="1255" t="s">
        <v>645</v>
      </c>
      <c r="AQ170" s="1256"/>
      <c r="AR170" s="1257">
        <f>AN170*AB173/1000</f>
        <v>30.789991712358479</v>
      </c>
      <c r="AS170" s="1258"/>
      <c r="AT170" s="1258"/>
      <c r="AU170" s="1259" t="s">
        <v>220</v>
      </c>
      <c r="AV170" s="1260"/>
      <c r="AW170" s="650"/>
      <c r="AX170" s="90"/>
    </row>
    <row r="171" spans="2:50">
      <c r="B171" s="1228"/>
      <c r="C171" s="1229"/>
      <c r="D171" s="1321"/>
      <c r="E171" s="1218"/>
      <c r="F171" s="1219"/>
      <c r="G171" s="1219"/>
      <c r="H171" s="1220"/>
      <c r="I171" s="638" t="s">
        <v>225</v>
      </c>
      <c r="J171" s="168"/>
      <c r="K171" s="168"/>
      <c r="L171" s="168"/>
      <c r="M171" s="168"/>
      <c r="N171" s="168"/>
      <c r="O171" s="168"/>
      <c r="P171" s="168" t="s">
        <v>228</v>
      </c>
      <c r="Q171" s="639"/>
      <c r="R171" s="179"/>
      <c r="S171" s="1261"/>
      <c r="T171" s="1261"/>
      <c r="U171" s="168"/>
      <c r="V171" s="640"/>
      <c r="W171" s="655"/>
      <c r="X171" s="642"/>
      <c r="Y171" s="623"/>
      <c r="Z171" s="656"/>
      <c r="AA171" s="657"/>
      <c r="AB171" s="1309">
        <f>Z34+Z45+Z67+Z56+Z78+Z89+Z144+Z155</f>
        <v>7592.6505835543749</v>
      </c>
      <c r="AC171" s="1309"/>
      <c r="AD171" s="168" t="s">
        <v>648</v>
      </c>
      <c r="AE171" s="168"/>
      <c r="AF171" s="168"/>
      <c r="AG171" s="168"/>
      <c r="AH171" s="1263">
        <f>AH34+AH45+AH67+AH56+AH78+AH89+AH144+AH155</f>
        <v>529815.15772042435</v>
      </c>
      <c r="AI171" s="1264"/>
      <c r="AJ171" s="1264"/>
      <c r="AK171" s="1265"/>
      <c r="AL171" s="1228"/>
      <c r="AM171" s="1229"/>
      <c r="AN171" s="1232"/>
      <c r="AO171" s="1233"/>
      <c r="AP171" s="1242"/>
      <c r="AQ171" s="1243"/>
      <c r="AR171" s="1246"/>
      <c r="AS171" s="1247"/>
      <c r="AT171" s="1247"/>
      <c r="AU171" s="1250"/>
      <c r="AV171" s="1251"/>
      <c r="AW171" s="650"/>
      <c r="AX171" s="90"/>
    </row>
    <row r="172" spans="2:50">
      <c r="B172" s="1228"/>
      <c r="C172" s="1229"/>
      <c r="D172" s="1321"/>
      <c r="E172" s="1218"/>
      <c r="F172" s="1219"/>
      <c r="G172" s="1219"/>
      <c r="H172" s="1220"/>
      <c r="I172" s="638"/>
      <c r="J172" s="168"/>
      <c r="K172" s="168"/>
      <c r="L172" s="168"/>
      <c r="M172" s="168"/>
      <c r="N172" s="168"/>
      <c r="O172" s="168"/>
      <c r="P172" s="168" t="s">
        <v>227</v>
      </c>
      <c r="Q172" s="639"/>
      <c r="R172" s="355"/>
      <c r="S172" s="1261"/>
      <c r="T172" s="1261"/>
      <c r="U172" s="168"/>
      <c r="V172" s="640"/>
      <c r="W172" s="655"/>
      <c r="X172" s="642"/>
      <c r="Y172" s="623"/>
      <c r="Z172" s="657"/>
      <c r="AA172" s="657"/>
      <c r="AB172" s="1309">
        <f>Z100+Z111+Z122+Z133</f>
        <v>5852.7606445497631</v>
      </c>
      <c r="AC172" s="1309"/>
      <c r="AD172" s="168" t="s">
        <v>648</v>
      </c>
      <c r="AE172" s="168"/>
      <c r="AF172" s="168"/>
      <c r="AG172" s="168"/>
      <c r="AH172" s="1284">
        <f>AH100+AH111+AH122+AH133</f>
        <v>553846.73979374394</v>
      </c>
      <c r="AI172" s="1285"/>
      <c r="AJ172" s="1285"/>
      <c r="AK172" s="1286"/>
      <c r="AL172" s="1228"/>
      <c r="AM172" s="1229"/>
      <c r="AN172" s="1232"/>
      <c r="AO172" s="1233"/>
      <c r="AP172" s="1242"/>
      <c r="AQ172" s="1243"/>
      <c r="AR172" s="1246"/>
      <c r="AS172" s="1247"/>
      <c r="AT172" s="1247"/>
      <c r="AU172" s="1250"/>
      <c r="AV172" s="1251"/>
      <c r="AW172" s="650"/>
      <c r="AX172" s="90"/>
    </row>
    <row r="173" spans="2:50">
      <c r="B173" s="1228"/>
      <c r="C173" s="1229"/>
      <c r="D173" s="1321"/>
      <c r="E173" s="1270" t="s">
        <v>222</v>
      </c>
      <c r="F173" s="1271"/>
      <c r="G173" s="1271"/>
      <c r="H173" s="1272"/>
      <c r="I173" s="631"/>
      <c r="J173" s="170"/>
      <c r="K173" s="170"/>
      <c r="L173" s="170"/>
      <c r="M173" s="170"/>
      <c r="N173" s="170"/>
      <c r="O173" s="170"/>
      <c r="P173" s="170"/>
      <c r="Q173" s="632"/>
      <c r="R173" s="172"/>
      <c r="S173" s="172"/>
      <c r="T173" s="170"/>
      <c r="U173" s="170"/>
      <c r="V173" s="170"/>
      <c r="W173" s="633"/>
      <c r="X173" s="634"/>
      <c r="Y173" s="634"/>
      <c r="Z173" s="658"/>
      <c r="AA173" s="658"/>
      <c r="AB173" s="1324">
        <f>SUM(AB171:AB172)</f>
        <v>13445.411228104138</v>
      </c>
      <c r="AC173" s="1324"/>
      <c r="AD173" s="635" t="s">
        <v>221</v>
      </c>
      <c r="AE173" s="170"/>
      <c r="AF173" s="170"/>
      <c r="AG173" s="170"/>
      <c r="AH173" s="1267">
        <f>SUM(AH170:AK172)</f>
        <v>1143061.8975141682</v>
      </c>
      <c r="AI173" s="1268"/>
      <c r="AJ173" s="1268"/>
      <c r="AK173" s="1269"/>
      <c r="AL173" s="1238"/>
      <c r="AM173" s="1239"/>
      <c r="AN173" s="1240"/>
      <c r="AO173" s="1241"/>
      <c r="AP173" s="1244"/>
      <c r="AQ173" s="1245"/>
      <c r="AR173" s="1248"/>
      <c r="AS173" s="1249"/>
      <c r="AT173" s="1249"/>
      <c r="AU173" s="1252"/>
      <c r="AV173" s="1253"/>
      <c r="AW173" s="650"/>
      <c r="AX173" s="90"/>
    </row>
    <row r="174" spans="2:50">
      <c r="B174" s="1228"/>
      <c r="C174" s="1229"/>
      <c r="D174" s="1321"/>
      <c r="E174" s="1274" t="s">
        <v>649</v>
      </c>
      <c r="F174" s="1216"/>
      <c r="G174" s="1216"/>
      <c r="H174" s="1217"/>
      <c r="I174" s="614" t="s">
        <v>232</v>
      </c>
      <c r="J174" s="173"/>
      <c r="K174" s="173"/>
      <c r="L174" s="173"/>
      <c r="M174" s="173"/>
      <c r="N174" s="173"/>
      <c r="O174" s="173"/>
      <c r="P174" s="173"/>
      <c r="Q174" s="615"/>
      <c r="R174" s="1224"/>
      <c r="S174" s="1224"/>
      <c r="T174" s="173"/>
      <c r="U174" s="173"/>
      <c r="V174" s="174"/>
      <c r="W174" s="174"/>
      <c r="X174" s="174"/>
      <c r="Y174" s="174"/>
      <c r="Z174" s="174"/>
      <c r="AA174" s="174"/>
      <c r="AB174" s="654"/>
      <c r="AC174" s="654"/>
      <c r="AD174" s="173"/>
      <c r="AE174" s="173"/>
      <c r="AF174" s="173"/>
      <c r="AG174" s="173"/>
      <c r="AH174" s="1223">
        <f>AH36+AH47+AH58+AH69+AH80+AH91+AH102+AH113+AH124+AH135+AH146+AH157</f>
        <v>0</v>
      </c>
      <c r="AI174" s="1224"/>
      <c r="AJ174" s="1224"/>
      <c r="AK174" s="1225"/>
      <c r="AL174" s="1228" t="s">
        <v>631</v>
      </c>
      <c r="AM174" s="1229"/>
      <c r="AN174" s="1232">
        <f>AN36</f>
        <v>6</v>
      </c>
      <c r="AO174" s="1233"/>
      <c r="AP174" s="1242" t="s">
        <v>622</v>
      </c>
      <c r="AQ174" s="1243"/>
      <c r="AR174" s="1246">
        <f>AN174*AB176/1000</f>
        <v>0</v>
      </c>
      <c r="AS174" s="1247"/>
      <c r="AT174" s="1247"/>
      <c r="AU174" s="1250" t="s">
        <v>220</v>
      </c>
      <c r="AV174" s="1251"/>
      <c r="AW174" s="650"/>
      <c r="AX174" s="90"/>
    </row>
    <row r="175" spans="2:50">
      <c r="B175" s="1228"/>
      <c r="C175" s="1229"/>
      <c r="D175" s="1321"/>
      <c r="E175" s="1218"/>
      <c r="F175" s="1219"/>
      <c r="G175" s="1219"/>
      <c r="H175" s="1220"/>
      <c r="I175" s="638" t="s">
        <v>225</v>
      </c>
      <c r="J175" s="168"/>
      <c r="K175" s="168"/>
      <c r="L175" s="168"/>
      <c r="M175" s="168"/>
      <c r="N175" s="168"/>
      <c r="O175" s="168"/>
      <c r="P175" s="168"/>
      <c r="Q175" s="639"/>
      <c r="R175" s="1290"/>
      <c r="S175" s="1291"/>
      <c r="T175" s="168"/>
      <c r="U175" s="168"/>
      <c r="V175" s="168"/>
      <c r="W175" s="168"/>
      <c r="X175" s="1292"/>
      <c r="Y175" s="1293"/>
      <c r="Z175" s="168"/>
      <c r="AA175" s="168"/>
      <c r="AB175" s="1309">
        <f>X37+X48+X70+X103+X114+X125+X136+X59+X81+X92+X147+X158</f>
        <v>0</v>
      </c>
      <c r="AC175" s="1309"/>
      <c r="AD175" s="168" t="s">
        <v>623</v>
      </c>
      <c r="AE175" s="168"/>
      <c r="AF175" s="168"/>
      <c r="AG175" s="168"/>
      <c r="AH175" s="1263">
        <f>AH37+AH48+AH70+AH103+AH114+AH125+AH136+AH59+AH81+AH92+AH147+AH158</f>
        <v>0</v>
      </c>
      <c r="AI175" s="1264"/>
      <c r="AJ175" s="1264"/>
      <c r="AK175" s="1265"/>
      <c r="AL175" s="1228"/>
      <c r="AM175" s="1229"/>
      <c r="AN175" s="1232"/>
      <c r="AO175" s="1233"/>
      <c r="AP175" s="1242"/>
      <c r="AQ175" s="1243"/>
      <c r="AR175" s="1246"/>
      <c r="AS175" s="1247"/>
      <c r="AT175" s="1247"/>
      <c r="AU175" s="1250"/>
      <c r="AV175" s="1251"/>
      <c r="AW175" s="650"/>
      <c r="AX175" s="90"/>
    </row>
    <row r="176" spans="2:50" ht="14.25" thickBot="1">
      <c r="B176" s="1318"/>
      <c r="C176" s="1319"/>
      <c r="D176" s="1322"/>
      <c r="E176" s="1301" t="s">
        <v>222</v>
      </c>
      <c r="F176" s="1302"/>
      <c r="G176" s="1302"/>
      <c r="H176" s="1303"/>
      <c r="I176" s="659"/>
      <c r="J176" s="166"/>
      <c r="K176" s="166"/>
      <c r="L176" s="166"/>
      <c r="M176" s="166"/>
      <c r="N176" s="166"/>
      <c r="O176" s="166"/>
      <c r="P176" s="166"/>
      <c r="Q176" s="660"/>
      <c r="R176" s="167"/>
      <c r="S176" s="167"/>
      <c r="T176" s="166"/>
      <c r="U176" s="166"/>
      <c r="V176" s="166"/>
      <c r="W176" s="661"/>
      <c r="X176" s="1299"/>
      <c r="Y176" s="1299"/>
      <c r="Z176" s="166"/>
      <c r="AA176" s="166"/>
      <c r="AB176" s="1300">
        <f>SUM(AB175:AC175)</f>
        <v>0</v>
      </c>
      <c r="AC176" s="1300"/>
      <c r="AD176" s="166" t="s">
        <v>221</v>
      </c>
      <c r="AE176" s="166"/>
      <c r="AF176" s="166"/>
      <c r="AG176" s="166"/>
      <c r="AH176" s="1304">
        <f>SUM(AH174:AK175)</f>
        <v>0</v>
      </c>
      <c r="AI176" s="1305"/>
      <c r="AJ176" s="1305"/>
      <c r="AK176" s="1306"/>
      <c r="AL176" s="1318"/>
      <c r="AM176" s="1319"/>
      <c r="AN176" s="1353"/>
      <c r="AO176" s="1354"/>
      <c r="AP176" s="1314"/>
      <c r="AQ176" s="1315"/>
      <c r="AR176" s="1310"/>
      <c r="AS176" s="1311"/>
      <c r="AT176" s="1311"/>
      <c r="AU176" s="1312"/>
      <c r="AV176" s="1313"/>
      <c r="AW176" s="650"/>
      <c r="AX176" s="90"/>
    </row>
    <row r="177" spans="2:48" ht="14.25" thickBot="1">
      <c r="B177" s="662"/>
      <c r="C177" s="662"/>
      <c r="D177" s="662"/>
      <c r="E177" s="662"/>
      <c r="F177" s="662"/>
      <c r="G177" s="662"/>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3"/>
      <c r="AE177" s="976" t="s">
        <v>167</v>
      </c>
      <c r="AF177" s="977"/>
      <c r="AG177" s="978"/>
      <c r="AH177" s="1325">
        <f>+AH169+AH173+AH176</f>
        <v>1416305.1055571416</v>
      </c>
      <c r="AI177" s="1326"/>
      <c r="AJ177" s="1326"/>
      <c r="AK177" s="1327"/>
      <c r="AP177" s="976" t="s">
        <v>167</v>
      </c>
      <c r="AQ177" s="977"/>
      <c r="AR177" s="1328">
        <f>SUM(AR163:AT176)</f>
        <v>35.775160624927807</v>
      </c>
      <c r="AS177" s="1329"/>
      <c r="AT177" s="1329"/>
      <c r="AU177" s="1330" t="s">
        <v>220</v>
      </c>
      <c r="AV177" s="1331"/>
    </row>
    <row r="178" spans="2:48" ht="14.25" thickBot="1">
      <c r="B178" s="85"/>
      <c r="C178" s="664"/>
      <c r="D178" s="86"/>
      <c r="E178" s="86"/>
      <c r="F178" s="86"/>
      <c r="G178" s="86"/>
      <c r="H178" s="86"/>
      <c r="I178" s="86"/>
      <c r="J178" s="86"/>
      <c r="K178" s="86"/>
      <c r="L178" s="86"/>
      <c r="M178" s="86"/>
      <c r="N178" s="86"/>
      <c r="O178" s="86"/>
      <c r="P178" s="86"/>
      <c r="Q178" s="86"/>
      <c r="R178" s="90"/>
      <c r="S178" s="90"/>
      <c r="T178" s="90"/>
      <c r="U178" s="90"/>
      <c r="V178" s="90"/>
      <c r="W178" s="90"/>
      <c r="X178" s="90"/>
      <c r="Y178" s="90"/>
      <c r="Z178" s="90"/>
      <c r="AA178" s="90"/>
      <c r="AB178" s="90"/>
      <c r="AC178" s="90"/>
      <c r="AD178" s="90"/>
      <c r="AE178" s="90"/>
      <c r="AF178" s="90"/>
      <c r="AG178" s="90"/>
      <c r="AH178" s="90"/>
      <c r="AI178" s="90"/>
      <c r="AJ178" s="90"/>
      <c r="AK178" s="90"/>
    </row>
    <row r="179" spans="2:48">
      <c r="B179" s="85"/>
      <c r="C179" s="664"/>
      <c r="D179" s="95"/>
      <c r="E179" s="95"/>
      <c r="F179" s="95"/>
      <c r="G179" s="95"/>
      <c r="H179" s="95"/>
      <c r="I179" s="95"/>
      <c r="J179" s="95"/>
      <c r="K179" s="95"/>
      <c r="L179" s="95"/>
      <c r="M179" s="95"/>
      <c r="N179" s="95"/>
      <c r="O179" s="95"/>
      <c r="P179" s="95"/>
      <c r="Q179" s="95"/>
      <c r="AL179" s="1347" t="s">
        <v>173</v>
      </c>
      <c r="AM179" s="1348"/>
      <c r="AN179" s="1349" t="s">
        <v>479</v>
      </c>
      <c r="AO179" s="1348"/>
      <c r="AP179" s="1348"/>
      <c r="AQ179" s="1350"/>
      <c r="AR179" s="1351" t="s">
        <v>480</v>
      </c>
      <c r="AS179" s="1351"/>
      <c r="AT179" s="1351"/>
      <c r="AU179" s="1351"/>
      <c r="AV179" s="1352"/>
    </row>
    <row r="180" spans="2:48">
      <c r="B180" s="85" t="s">
        <v>673</v>
      </c>
      <c r="C180" s="664"/>
      <c r="D180" s="95"/>
      <c r="E180" s="95"/>
      <c r="F180" s="95"/>
      <c r="G180" s="95"/>
      <c r="H180" s="95"/>
      <c r="I180" s="95"/>
      <c r="J180" s="95"/>
      <c r="K180" s="95"/>
      <c r="L180" s="95"/>
      <c r="M180" s="95"/>
      <c r="N180" s="95"/>
      <c r="O180" s="95"/>
      <c r="P180" s="95"/>
      <c r="Q180" s="95"/>
      <c r="AL180" s="1338" t="s">
        <v>166</v>
      </c>
      <c r="AM180" s="1339"/>
      <c r="AN180" s="1340">
        <f>AB169/9.97</f>
        <v>1160.1321162022784</v>
      </c>
      <c r="AO180" s="1341"/>
      <c r="AP180" s="1342" t="s">
        <v>689</v>
      </c>
      <c r="AQ180" s="1343"/>
      <c r="AR180" s="1344">
        <f>AN180*0.0258</f>
        <v>29.931408598018784</v>
      </c>
      <c r="AS180" s="1344"/>
      <c r="AT180" s="1344"/>
      <c r="AU180" s="1345" t="s">
        <v>695</v>
      </c>
      <c r="AV180" s="1346"/>
    </row>
    <row r="181" spans="2:48">
      <c r="B181" s="85" t="s">
        <v>676</v>
      </c>
      <c r="C181" s="664"/>
      <c r="D181" s="95"/>
      <c r="E181" s="95"/>
      <c r="F181" s="95"/>
      <c r="G181" s="666"/>
      <c r="H181" s="666"/>
      <c r="I181" s="666"/>
      <c r="J181" s="666"/>
      <c r="K181" s="666"/>
      <c r="L181" s="666"/>
      <c r="M181" s="666"/>
      <c r="N181" s="666"/>
      <c r="O181" s="666"/>
      <c r="P181" s="666"/>
      <c r="Q181" s="666"/>
      <c r="AL181" s="1338" t="s">
        <v>477</v>
      </c>
      <c r="AM181" s="1339"/>
      <c r="AN181" s="1340">
        <f>AB173/45</f>
        <v>298.78691618009196</v>
      </c>
      <c r="AO181" s="1341"/>
      <c r="AP181" s="1342" t="s">
        <v>709</v>
      </c>
      <c r="AQ181" s="1343"/>
      <c r="AR181" s="1344">
        <f>AN181*0.0258</f>
        <v>7.7087024374463731</v>
      </c>
      <c r="AS181" s="1344"/>
      <c r="AT181" s="1344"/>
      <c r="AU181" s="1345" t="s">
        <v>695</v>
      </c>
      <c r="AV181" s="1346"/>
    </row>
    <row r="182" spans="2:48" ht="14.25" thickBot="1">
      <c r="B182" s="607"/>
      <c r="G182" s="95"/>
      <c r="H182" s="95"/>
      <c r="I182" s="95"/>
      <c r="J182" s="95"/>
      <c r="K182" s="95"/>
      <c r="L182" s="95"/>
      <c r="M182" s="95"/>
      <c r="N182" s="95"/>
      <c r="O182" s="95"/>
      <c r="P182" s="95"/>
      <c r="Q182" s="95"/>
      <c r="AL182" s="1355" t="s">
        <v>710</v>
      </c>
      <c r="AM182" s="1356"/>
      <c r="AN182" s="1357">
        <f>AB176/92.9</f>
        <v>0</v>
      </c>
      <c r="AO182" s="1358"/>
      <c r="AP182" s="1359" t="s">
        <v>711</v>
      </c>
      <c r="AQ182" s="1360"/>
      <c r="AR182" s="1361">
        <f>AN182*0.0258</f>
        <v>0</v>
      </c>
      <c r="AS182" s="1361"/>
      <c r="AT182" s="1361"/>
      <c r="AU182" s="1316" t="s">
        <v>695</v>
      </c>
      <c r="AV182" s="1317"/>
    </row>
    <row r="183" spans="2:48" ht="14.25" thickBot="1">
      <c r="AP183" s="1332" t="s">
        <v>167</v>
      </c>
      <c r="AQ183" s="1333"/>
      <c r="AR183" s="1334">
        <f>SUM(AR180:AT182)</f>
        <v>37.640111035465154</v>
      </c>
      <c r="AS183" s="1335"/>
      <c r="AT183" s="1335"/>
      <c r="AU183" s="1336" t="s">
        <v>695</v>
      </c>
      <c r="AV183" s="1337"/>
    </row>
  </sheetData>
  <protectedRanges>
    <protectedRange sqref="B182" name="範囲4"/>
    <protectedRange sqref="M1:S2" name="範囲2"/>
    <protectedRange sqref="R174:S174 R47:S47 R58:S58 R69:S69 R80:S80 R91:S91 R102:S102 R113:S113 R124:S124 R135:S135 R157:S157 R160:S161 R146:S146" name="範囲1"/>
    <protectedRange sqref="R36:S36" name="範囲1_2"/>
  </protectedRanges>
  <mergeCells count="1100">
    <mergeCell ref="AP183:AQ183"/>
    <mergeCell ref="AR183:AT183"/>
    <mergeCell ref="AU183:AV183"/>
    <mergeCell ref="AL180:AM180"/>
    <mergeCell ref="AN180:AO180"/>
    <mergeCell ref="AP180:AQ180"/>
    <mergeCell ref="AR180:AT180"/>
    <mergeCell ref="AU180:AV180"/>
    <mergeCell ref="AL181:AM181"/>
    <mergeCell ref="AN181:AO181"/>
    <mergeCell ref="AP181:AQ181"/>
    <mergeCell ref="AR181:AT181"/>
    <mergeCell ref="AU181:AV181"/>
    <mergeCell ref="AL179:AM179"/>
    <mergeCell ref="AN179:AQ179"/>
    <mergeCell ref="AR179:AV179"/>
    <mergeCell ref="AN174:AO176"/>
    <mergeCell ref="AL182:AM182"/>
    <mergeCell ref="AN182:AO182"/>
    <mergeCell ref="AP182:AQ182"/>
    <mergeCell ref="AR182:AT182"/>
    <mergeCell ref="AH175:AK175"/>
    <mergeCell ref="AL170:AM173"/>
    <mergeCell ref="AN170:AO173"/>
    <mergeCell ref="AP170:AQ173"/>
    <mergeCell ref="B163:D169"/>
    <mergeCell ref="E163:H168"/>
    <mergeCell ref="R163:S163"/>
    <mergeCell ref="W163:X163"/>
    <mergeCell ref="AU170:AV173"/>
    <mergeCell ref="S171:T171"/>
    <mergeCell ref="AB171:AC171"/>
    <mergeCell ref="AH171:AK171"/>
    <mergeCell ref="S172:T172"/>
    <mergeCell ref="AB172:AC172"/>
    <mergeCell ref="AE177:AG177"/>
    <mergeCell ref="AH177:AK177"/>
    <mergeCell ref="AP177:AQ177"/>
    <mergeCell ref="AR177:AT177"/>
    <mergeCell ref="AU177:AV177"/>
    <mergeCell ref="AL162:AM162"/>
    <mergeCell ref="AH168:AK168"/>
    <mergeCell ref="E169:H169"/>
    <mergeCell ref="AP174:AQ176"/>
    <mergeCell ref="AL157:AM159"/>
    <mergeCell ref="AN157:AO159"/>
    <mergeCell ref="AP157:AQ159"/>
    <mergeCell ref="AR157:AT159"/>
    <mergeCell ref="AU182:AV182"/>
    <mergeCell ref="AL174:AM176"/>
    <mergeCell ref="B170:D176"/>
    <mergeCell ref="E170:H172"/>
    <mergeCell ref="S170:T170"/>
    <mergeCell ref="AH170:AK170"/>
    <mergeCell ref="AH172:AK172"/>
    <mergeCell ref="E173:H173"/>
    <mergeCell ref="L166:O166"/>
    <mergeCell ref="P166:Q166"/>
    <mergeCell ref="AB166:AC166"/>
    <mergeCell ref="AH166:AK166"/>
    <mergeCell ref="L167:O167"/>
    <mergeCell ref="P167:Q167"/>
    <mergeCell ref="AB167:AC167"/>
    <mergeCell ref="AH167:AK167"/>
    <mergeCell ref="AB173:AC173"/>
    <mergeCell ref="AH173:AK173"/>
    <mergeCell ref="E174:H175"/>
    <mergeCell ref="R174:S174"/>
    <mergeCell ref="AH174:AK174"/>
    <mergeCell ref="R175:S175"/>
    <mergeCell ref="X175:Y175"/>
    <mergeCell ref="AB175:AC175"/>
    <mergeCell ref="AU157:AV159"/>
    <mergeCell ref="AL154:AM156"/>
    <mergeCell ref="AN154:AO156"/>
    <mergeCell ref="AP154:AQ156"/>
    <mergeCell ref="AR154:AT156"/>
    <mergeCell ref="AU154:AV156"/>
    <mergeCell ref="S155:T155"/>
    <mergeCell ref="Z155:AA155"/>
    <mergeCell ref="AH155:AK155"/>
    <mergeCell ref="X176:Y176"/>
    <mergeCell ref="AB176:AC176"/>
    <mergeCell ref="E176:H176"/>
    <mergeCell ref="AH176:AK176"/>
    <mergeCell ref="AR163:AT169"/>
    <mergeCell ref="AU163:AV169"/>
    <mergeCell ref="I164:K167"/>
    <mergeCell ref="L164:O165"/>
    <mergeCell ref="P164:Q164"/>
    <mergeCell ref="AB164:AC164"/>
    <mergeCell ref="AH164:AK164"/>
    <mergeCell ref="P165:Q165"/>
    <mergeCell ref="AB165:AC165"/>
    <mergeCell ref="AH165:AK165"/>
    <mergeCell ref="AN162:AQ162"/>
    <mergeCell ref="AR162:AV162"/>
    <mergeCell ref="AR174:AT176"/>
    <mergeCell ref="AU174:AV176"/>
    <mergeCell ref="AR170:AT173"/>
    <mergeCell ref="AH163:AK163"/>
    <mergeCell ref="AL163:AM169"/>
    <mergeCell ref="AN163:AO169"/>
    <mergeCell ref="AP163:AQ169"/>
    <mergeCell ref="B150:B159"/>
    <mergeCell ref="C150:D153"/>
    <mergeCell ref="E150:H152"/>
    <mergeCell ref="R150:S150"/>
    <mergeCell ref="W150:X150"/>
    <mergeCell ref="AH150:AK150"/>
    <mergeCell ref="AL150:AM153"/>
    <mergeCell ref="AN150:AO153"/>
    <mergeCell ref="B149:D149"/>
    <mergeCell ref="E149:H149"/>
    <mergeCell ref="I149:Q149"/>
    <mergeCell ref="R149:AG149"/>
    <mergeCell ref="AH149:AK149"/>
    <mergeCell ref="AL149:AM149"/>
    <mergeCell ref="AB169:AC169"/>
    <mergeCell ref="AH169:AK169"/>
    <mergeCell ref="R157:S157"/>
    <mergeCell ref="I151:K151"/>
    <mergeCell ref="L151:O151"/>
    <mergeCell ref="P151:Q151"/>
    <mergeCell ref="AB151:AC151"/>
    <mergeCell ref="AH151:AK151"/>
    <mergeCell ref="AH152:AK152"/>
    <mergeCell ref="R158:S158"/>
    <mergeCell ref="X158:Y158"/>
    <mergeCell ref="AH158:AK158"/>
    <mergeCell ref="E159:H159"/>
    <mergeCell ref="B162:D162"/>
    <mergeCell ref="E162:H162"/>
    <mergeCell ref="I162:Q162"/>
    <mergeCell ref="R162:AG162"/>
    <mergeCell ref="AH162:AK162"/>
    <mergeCell ref="C154:D159"/>
    <mergeCell ref="E154:H155"/>
    <mergeCell ref="S154:T154"/>
    <mergeCell ref="AH154:AK154"/>
    <mergeCell ref="E156:H156"/>
    <mergeCell ref="E157:H158"/>
    <mergeCell ref="E142:H142"/>
    <mergeCell ref="AB142:AC142"/>
    <mergeCell ref="AH142:AK142"/>
    <mergeCell ref="E143:H144"/>
    <mergeCell ref="S143:T143"/>
    <mergeCell ref="AH143:AK143"/>
    <mergeCell ref="E145:H145"/>
    <mergeCell ref="E146:H147"/>
    <mergeCell ref="R146:S146"/>
    <mergeCell ref="Z156:AA156"/>
    <mergeCell ref="AH156:AK156"/>
    <mergeCell ref="X159:Y159"/>
    <mergeCell ref="AH159:AK159"/>
    <mergeCell ref="AH157:AK157"/>
    <mergeCell ref="AP146:AQ148"/>
    <mergeCell ref="AR146:AT148"/>
    <mergeCell ref="AU146:AV148"/>
    <mergeCell ref="AL143:AM145"/>
    <mergeCell ref="R147:S147"/>
    <mergeCell ref="X147:Y147"/>
    <mergeCell ref="AH147:AK147"/>
    <mergeCell ref="E148:H148"/>
    <mergeCell ref="X148:Y148"/>
    <mergeCell ref="AH148:AK148"/>
    <mergeCell ref="C143:D148"/>
    <mergeCell ref="AN143:AO145"/>
    <mergeCell ref="AP143:AQ145"/>
    <mergeCell ref="AR143:AT145"/>
    <mergeCell ref="E153:H153"/>
    <mergeCell ref="AB153:AC153"/>
    <mergeCell ref="AH153:AK153"/>
    <mergeCell ref="AN149:AQ149"/>
    <mergeCell ref="AR149:AV149"/>
    <mergeCell ref="AP150:AQ153"/>
    <mergeCell ref="AR150:AT153"/>
    <mergeCell ref="AU150:AV153"/>
    <mergeCell ref="B139:B148"/>
    <mergeCell ref="C139:D142"/>
    <mergeCell ref="E139:H141"/>
    <mergeCell ref="R139:S139"/>
    <mergeCell ref="W139:X139"/>
    <mergeCell ref="AH139:AK139"/>
    <mergeCell ref="AL139:AM142"/>
    <mergeCell ref="AN139:AO142"/>
    <mergeCell ref="B138:D138"/>
    <mergeCell ref="E138:H138"/>
    <mergeCell ref="I138:Q138"/>
    <mergeCell ref="R138:AG138"/>
    <mergeCell ref="AH138:AK138"/>
    <mergeCell ref="AL138:AM138"/>
    <mergeCell ref="AH146:AK146"/>
    <mergeCell ref="AL146:AM148"/>
    <mergeCell ref="AN146:AO148"/>
    <mergeCell ref="AU143:AV145"/>
    <mergeCell ref="S144:T144"/>
    <mergeCell ref="Z144:AA144"/>
    <mergeCell ref="AH144:AK144"/>
    <mergeCell ref="Z145:AA145"/>
    <mergeCell ref="AH145:AK145"/>
    <mergeCell ref="R135:S135"/>
    <mergeCell ref="AP128:AQ131"/>
    <mergeCell ref="AR128:AT131"/>
    <mergeCell ref="AU128:AV131"/>
    <mergeCell ref="I129:K129"/>
    <mergeCell ref="L129:O129"/>
    <mergeCell ref="P129:Q129"/>
    <mergeCell ref="AB129:AC129"/>
    <mergeCell ref="AH129:AK129"/>
    <mergeCell ref="AH130:AK130"/>
    <mergeCell ref="R136:S136"/>
    <mergeCell ref="X136:Y136"/>
    <mergeCell ref="AH136:AK136"/>
    <mergeCell ref="AP139:AQ142"/>
    <mergeCell ref="AR139:AT142"/>
    <mergeCell ref="AU139:AV142"/>
    <mergeCell ref="I140:K140"/>
    <mergeCell ref="L140:O140"/>
    <mergeCell ref="P140:Q140"/>
    <mergeCell ref="AB140:AC140"/>
    <mergeCell ref="AH140:AK140"/>
    <mergeCell ref="AH141:AK141"/>
    <mergeCell ref="AN138:AQ138"/>
    <mergeCell ref="AR138:AV138"/>
    <mergeCell ref="E137:H137"/>
    <mergeCell ref="X137:Y137"/>
    <mergeCell ref="AH137:AK137"/>
    <mergeCell ref="AH135:AK135"/>
    <mergeCell ref="AL135:AM137"/>
    <mergeCell ref="AN135:AO137"/>
    <mergeCell ref="AP135:AQ137"/>
    <mergeCell ref="AR135:AT137"/>
    <mergeCell ref="AU135:AV137"/>
    <mergeCell ref="AL132:AM134"/>
    <mergeCell ref="AN132:AO134"/>
    <mergeCell ref="AP132:AQ134"/>
    <mergeCell ref="AR132:AT134"/>
    <mergeCell ref="AU132:AV134"/>
    <mergeCell ref="S133:T133"/>
    <mergeCell ref="Z133:AA133"/>
    <mergeCell ref="AH133:AK133"/>
    <mergeCell ref="Z134:AA134"/>
    <mergeCell ref="AH134:AK134"/>
    <mergeCell ref="AN127:AQ127"/>
    <mergeCell ref="AR127:AV127"/>
    <mergeCell ref="B128:B137"/>
    <mergeCell ref="C128:D131"/>
    <mergeCell ref="E128:H130"/>
    <mergeCell ref="R128:S128"/>
    <mergeCell ref="W128:X128"/>
    <mergeCell ref="AH128:AK128"/>
    <mergeCell ref="AL128:AM131"/>
    <mergeCell ref="AN128:AO131"/>
    <mergeCell ref="B127:D127"/>
    <mergeCell ref="E127:H127"/>
    <mergeCell ref="I127:Q127"/>
    <mergeCell ref="R127:AG127"/>
    <mergeCell ref="AH127:AK127"/>
    <mergeCell ref="AL127:AM127"/>
    <mergeCell ref="R125:S125"/>
    <mergeCell ref="X125:Y125"/>
    <mergeCell ref="AH125:AK125"/>
    <mergeCell ref="E126:H126"/>
    <mergeCell ref="X126:Y126"/>
    <mergeCell ref="AH126:AK126"/>
    <mergeCell ref="C121:D126"/>
    <mergeCell ref="E131:H131"/>
    <mergeCell ref="AB131:AC131"/>
    <mergeCell ref="AH131:AK131"/>
    <mergeCell ref="C132:D137"/>
    <mergeCell ref="E132:H133"/>
    <mergeCell ref="S132:T132"/>
    <mergeCell ref="AH132:AK132"/>
    <mergeCell ref="E134:H134"/>
    <mergeCell ref="E135:H136"/>
    <mergeCell ref="E120:H120"/>
    <mergeCell ref="AB120:AC120"/>
    <mergeCell ref="AH120:AK120"/>
    <mergeCell ref="E121:H122"/>
    <mergeCell ref="S121:T121"/>
    <mergeCell ref="AH121:AK121"/>
    <mergeCell ref="E123:H123"/>
    <mergeCell ref="E124:H125"/>
    <mergeCell ref="R124:S124"/>
    <mergeCell ref="AP117:AQ120"/>
    <mergeCell ref="AR117:AT120"/>
    <mergeCell ref="AU117:AV120"/>
    <mergeCell ref="I118:K118"/>
    <mergeCell ref="L118:O118"/>
    <mergeCell ref="P118:Q118"/>
    <mergeCell ref="AB118:AC118"/>
    <mergeCell ref="AH118:AK118"/>
    <mergeCell ref="AH119:AK119"/>
    <mergeCell ref="AN116:AQ116"/>
    <mergeCell ref="AR116:AV116"/>
    <mergeCell ref="B117:B126"/>
    <mergeCell ref="C117:D120"/>
    <mergeCell ref="E117:H119"/>
    <mergeCell ref="R117:S117"/>
    <mergeCell ref="W117:X117"/>
    <mergeCell ref="AH117:AK117"/>
    <mergeCell ref="AL117:AM120"/>
    <mergeCell ref="AN117:AO120"/>
    <mergeCell ref="B116:D116"/>
    <mergeCell ref="E116:H116"/>
    <mergeCell ref="I116:Q116"/>
    <mergeCell ref="R116:AG116"/>
    <mergeCell ref="AH116:AK116"/>
    <mergeCell ref="AL116:AM116"/>
    <mergeCell ref="AH124:AK124"/>
    <mergeCell ref="AL124:AM126"/>
    <mergeCell ref="AN124:AO126"/>
    <mergeCell ref="AP124:AQ126"/>
    <mergeCell ref="AR124:AT126"/>
    <mergeCell ref="AU124:AV126"/>
    <mergeCell ref="AL121:AM123"/>
    <mergeCell ref="AN121:AO123"/>
    <mergeCell ref="AP121:AQ123"/>
    <mergeCell ref="AR121:AT123"/>
    <mergeCell ref="AU121:AV123"/>
    <mergeCell ref="S122:T122"/>
    <mergeCell ref="Z122:AA122"/>
    <mergeCell ref="AH122:AK122"/>
    <mergeCell ref="Z123:AA123"/>
    <mergeCell ref="AH123:AK123"/>
    <mergeCell ref="R113:S113"/>
    <mergeCell ref="AP106:AQ109"/>
    <mergeCell ref="AR106:AT109"/>
    <mergeCell ref="AU106:AV109"/>
    <mergeCell ref="I107:K107"/>
    <mergeCell ref="L107:O107"/>
    <mergeCell ref="P107:Q107"/>
    <mergeCell ref="AB107:AC107"/>
    <mergeCell ref="AH107:AK107"/>
    <mergeCell ref="AH108:AK108"/>
    <mergeCell ref="R114:S114"/>
    <mergeCell ref="X114:Y114"/>
    <mergeCell ref="AH114:AK114"/>
    <mergeCell ref="E115:H115"/>
    <mergeCell ref="X115:Y115"/>
    <mergeCell ref="AH115:AK115"/>
    <mergeCell ref="AH113:AK113"/>
    <mergeCell ref="AL113:AM115"/>
    <mergeCell ref="AN113:AO115"/>
    <mergeCell ref="AP113:AQ115"/>
    <mergeCell ref="AR113:AT115"/>
    <mergeCell ref="AU113:AV115"/>
    <mergeCell ref="AL110:AM112"/>
    <mergeCell ref="AN110:AO112"/>
    <mergeCell ref="AP110:AQ112"/>
    <mergeCell ref="AR110:AT112"/>
    <mergeCell ref="AU110:AV112"/>
    <mergeCell ref="S111:T111"/>
    <mergeCell ref="Z111:AA111"/>
    <mergeCell ref="AH111:AK111"/>
    <mergeCell ref="Z112:AA112"/>
    <mergeCell ref="AH112:AK112"/>
    <mergeCell ref="AN105:AQ105"/>
    <mergeCell ref="AR105:AV105"/>
    <mergeCell ref="B106:B115"/>
    <mergeCell ref="C106:D109"/>
    <mergeCell ref="E106:H108"/>
    <mergeCell ref="R106:S106"/>
    <mergeCell ref="W106:X106"/>
    <mergeCell ref="AH106:AK106"/>
    <mergeCell ref="AL106:AM109"/>
    <mergeCell ref="AN106:AO109"/>
    <mergeCell ref="B105:D105"/>
    <mergeCell ref="E105:H105"/>
    <mergeCell ref="I105:Q105"/>
    <mergeCell ref="R105:AG105"/>
    <mergeCell ref="AH105:AK105"/>
    <mergeCell ref="AL105:AM105"/>
    <mergeCell ref="R103:S103"/>
    <mergeCell ref="X103:Y103"/>
    <mergeCell ref="AH103:AK103"/>
    <mergeCell ref="E104:H104"/>
    <mergeCell ref="X104:Y104"/>
    <mergeCell ref="AH104:AK104"/>
    <mergeCell ref="C99:D104"/>
    <mergeCell ref="E109:H109"/>
    <mergeCell ref="AB109:AC109"/>
    <mergeCell ref="AH109:AK109"/>
    <mergeCell ref="C110:D115"/>
    <mergeCell ref="E110:H111"/>
    <mergeCell ref="S110:T110"/>
    <mergeCell ref="AH110:AK110"/>
    <mergeCell ref="E112:H112"/>
    <mergeCell ref="E113:H114"/>
    <mergeCell ref="E98:H98"/>
    <mergeCell ref="AB98:AC98"/>
    <mergeCell ref="AH98:AK98"/>
    <mergeCell ref="E99:H100"/>
    <mergeCell ref="S99:T99"/>
    <mergeCell ref="AH99:AK99"/>
    <mergeCell ref="E101:H101"/>
    <mergeCell ref="E102:H103"/>
    <mergeCell ref="R102:S102"/>
    <mergeCell ref="AP95:AQ98"/>
    <mergeCell ref="AR95:AT98"/>
    <mergeCell ref="AU95:AV98"/>
    <mergeCell ref="I96:K96"/>
    <mergeCell ref="L96:O96"/>
    <mergeCell ref="P96:Q96"/>
    <mergeCell ref="AB96:AC96"/>
    <mergeCell ref="AH96:AK96"/>
    <mergeCell ref="AH97:AK97"/>
    <mergeCell ref="AN94:AQ94"/>
    <mergeCell ref="AR94:AV94"/>
    <mergeCell ref="B95:B104"/>
    <mergeCell ref="C95:D98"/>
    <mergeCell ref="E95:H97"/>
    <mergeCell ref="R95:S95"/>
    <mergeCell ref="W95:X95"/>
    <mergeCell ref="AH95:AK95"/>
    <mergeCell ref="AL95:AM98"/>
    <mergeCell ref="AN95:AO98"/>
    <mergeCell ref="B94:D94"/>
    <mergeCell ref="E94:H94"/>
    <mergeCell ref="I94:Q94"/>
    <mergeCell ref="R94:AG94"/>
    <mergeCell ref="AH94:AK94"/>
    <mergeCell ref="AL94:AM94"/>
    <mergeCell ref="AH102:AK102"/>
    <mergeCell ref="AL102:AM104"/>
    <mergeCell ref="AN102:AO104"/>
    <mergeCell ref="AP102:AQ104"/>
    <mergeCell ref="AR102:AT104"/>
    <mergeCell ref="AU102:AV104"/>
    <mergeCell ref="AL99:AM101"/>
    <mergeCell ref="AN99:AO101"/>
    <mergeCell ref="AP99:AQ101"/>
    <mergeCell ref="AR99:AT101"/>
    <mergeCell ref="AU99:AV101"/>
    <mergeCell ref="S100:T100"/>
    <mergeCell ref="Z100:AA100"/>
    <mergeCell ref="AH100:AK100"/>
    <mergeCell ref="Z101:AA101"/>
    <mergeCell ref="AH101:AK101"/>
    <mergeCell ref="R91:S91"/>
    <mergeCell ref="AP84:AQ87"/>
    <mergeCell ref="AR84:AT87"/>
    <mergeCell ref="AU84:AV87"/>
    <mergeCell ref="I85:K85"/>
    <mergeCell ref="L85:O85"/>
    <mergeCell ref="P85:Q85"/>
    <mergeCell ref="AB85:AC85"/>
    <mergeCell ref="AH85:AK85"/>
    <mergeCell ref="AH86:AK86"/>
    <mergeCell ref="R92:S92"/>
    <mergeCell ref="X92:Y92"/>
    <mergeCell ref="AH92:AK92"/>
    <mergeCell ref="E93:H93"/>
    <mergeCell ref="X93:Y93"/>
    <mergeCell ref="AH93:AK93"/>
    <mergeCell ref="AH91:AK91"/>
    <mergeCell ref="AL91:AM93"/>
    <mergeCell ref="AN91:AO93"/>
    <mergeCell ref="AP91:AQ93"/>
    <mergeCell ref="AR91:AT93"/>
    <mergeCell ref="AU91:AV93"/>
    <mergeCell ref="AL88:AM90"/>
    <mergeCell ref="AN88:AO90"/>
    <mergeCell ref="AP88:AQ90"/>
    <mergeCell ref="AR88:AT90"/>
    <mergeCell ref="AU88:AV90"/>
    <mergeCell ref="S89:T89"/>
    <mergeCell ref="Z89:AA89"/>
    <mergeCell ref="AH89:AK89"/>
    <mergeCell ref="Z90:AA90"/>
    <mergeCell ref="AH90:AK90"/>
    <mergeCell ref="AN83:AQ83"/>
    <mergeCell ref="AR83:AV83"/>
    <mergeCell ref="B84:B93"/>
    <mergeCell ref="C84:D87"/>
    <mergeCell ref="E84:H86"/>
    <mergeCell ref="R84:S84"/>
    <mergeCell ref="W84:X84"/>
    <mergeCell ref="AH84:AK84"/>
    <mergeCell ref="AL84:AM87"/>
    <mergeCell ref="AN84:AO87"/>
    <mergeCell ref="B83:D83"/>
    <mergeCell ref="E83:H83"/>
    <mergeCell ref="I83:Q83"/>
    <mergeCell ref="R83:AG83"/>
    <mergeCell ref="AH83:AK83"/>
    <mergeCell ref="AL83:AM83"/>
    <mergeCell ref="R81:S81"/>
    <mergeCell ref="X81:Y81"/>
    <mergeCell ref="AH81:AK81"/>
    <mergeCell ref="E82:H82"/>
    <mergeCell ref="X82:Y82"/>
    <mergeCell ref="AH82:AK82"/>
    <mergeCell ref="C77:D82"/>
    <mergeCell ref="E87:H87"/>
    <mergeCell ref="AB87:AC87"/>
    <mergeCell ref="AH87:AK87"/>
    <mergeCell ref="C88:D93"/>
    <mergeCell ref="E88:H89"/>
    <mergeCell ref="S88:T88"/>
    <mergeCell ref="AH88:AK88"/>
    <mergeCell ref="E90:H90"/>
    <mergeCell ref="E91:H92"/>
    <mergeCell ref="E76:H76"/>
    <mergeCell ref="AB76:AC76"/>
    <mergeCell ref="AH76:AK76"/>
    <mergeCell ref="E77:H78"/>
    <mergeCell ref="S77:T77"/>
    <mergeCell ref="AH77:AK77"/>
    <mergeCell ref="E79:H79"/>
    <mergeCell ref="E80:H81"/>
    <mergeCell ref="R80:S80"/>
    <mergeCell ref="AP73:AQ76"/>
    <mergeCell ref="AR73:AT76"/>
    <mergeCell ref="AU73:AV76"/>
    <mergeCell ref="I74:K74"/>
    <mergeCell ref="L74:O74"/>
    <mergeCell ref="P74:Q74"/>
    <mergeCell ref="AB74:AC74"/>
    <mergeCell ref="AH74:AK74"/>
    <mergeCell ref="AH75:AK75"/>
    <mergeCell ref="AN72:AQ72"/>
    <mergeCell ref="AR72:AV72"/>
    <mergeCell ref="B73:B82"/>
    <mergeCell ref="C73:D76"/>
    <mergeCell ref="E73:H75"/>
    <mergeCell ref="R73:S73"/>
    <mergeCell ref="W73:X73"/>
    <mergeCell ref="AH73:AK73"/>
    <mergeCell ref="AL73:AM76"/>
    <mergeCell ref="AN73:AO76"/>
    <mergeCell ref="B72:D72"/>
    <mergeCell ref="E72:H72"/>
    <mergeCell ref="I72:Q72"/>
    <mergeCell ref="R72:AG72"/>
    <mergeCell ref="AH72:AK72"/>
    <mergeCell ref="AL72:AM72"/>
    <mergeCell ref="AH80:AK80"/>
    <mergeCell ref="AL80:AM82"/>
    <mergeCell ref="AN80:AO82"/>
    <mergeCell ref="AP80:AQ82"/>
    <mergeCell ref="AR80:AT82"/>
    <mergeCell ref="AU80:AV82"/>
    <mergeCell ref="AL77:AM79"/>
    <mergeCell ref="AN77:AO79"/>
    <mergeCell ref="AP77:AQ79"/>
    <mergeCell ref="AR77:AT79"/>
    <mergeCell ref="AU77:AV79"/>
    <mergeCell ref="S78:T78"/>
    <mergeCell ref="Z78:AA78"/>
    <mergeCell ref="AH78:AK78"/>
    <mergeCell ref="Z79:AA79"/>
    <mergeCell ref="AH79:AK79"/>
    <mergeCell ref="R69:S69"/>
    <mergeCell ref="AP62:AQ65"/>
    <mergeCell ref="AR62:AT65"/>
    <mergeCell ref="AU62:AV65"/>
    <mergeCell ref="I63:K63"/>
    <mergeCell ref="L63:O63"/>
    <mergeCell ref="P63:Q63"/>
    <mergeCell ref="AB63:AC63"/>
    <mergeCell ref="AH63:AK63"/>
    <mergeCell ref="AH64:AK64"/>
    <mergeCell ref="R70:S70"/>
    <mergeCell ref="X70:Y70"/>
    <mergeCell ref="AH70:AK70"/>
    <mergeCell ref="E71:H71"/>
    <mergeCell ref="X71:Y71"/>
    <mergeCell ref="AH71:AK71"/>
    <mergeCell ref="AH69:AK69"/>
    <mergeCell ref="AL69:AM71"/>
    <mergeCell ref="AN69:AO71"/>
    <mergeCell ref="AP69:AQ71"/>
    <mergeCell ref="AR69:AT71"/>
    <mergeCell ref="AU69:AV71"/>
    <mergeCell ref="AL66:AM68"/>
    <mergeCell ref="AN66:AO68"/>
    <mergeCell ref="AP66:AQ68"/>
    <mergeCell ref="AR66:AT68"/>
    <mergeCell ref="AU66:AV68"/>
    <mergeCell ref="S67:T67"/>
    <mergeCell ref="Z67:AA67"/>
    <mergeCell ref="AH67:AK67"/>
    <mergeCell ref="Z68:AA68"/>
    <mergeCell ref="AH68:AK68"/>
    <mergeCell ref="AN61:AQ61"/>
    <mergeCell ref="AR61:AV61"/>
    <mergeCell ref="B62:B71"/>
    <mergeCell ref="C62:D65"/>
    <mergeCell ref="E62:H64"/>
    <mergeCell ref="R62:S62"/>
    <mergeCell ref="W62:X62"/>
    <mergeCell ref="AH62:AK62"/>
    <mergeCell ref="AL62:AM65"/>
    <mergeCell ref="AN62:AO65"/>
    <mergeCell ref="B61:D61"/>
    <mergeCell ref="E61:H61"/>
    <mergeCell ref="I61:Q61"/>
    <mergeCell ref="R61:AG61"/>
    <mergeCell ref="AH61:AK61"/>
    <mergeCell ref="AL61:AM61"/>
    <mergeCell ref="R59:S59"/>
    <mergeCell ref="X59:Y59"/>
    <mergeCell ref="AH59:AK59"/>
    <mergeCell ref="E60:H60"/>
    <mergeCell ref="X60:Y60"/>
    <mergeCell ref="AH60:AK60"/>
    <mergeCell ref="C55:D60"/>
    <mergeCell ref="E65:H65"/>
    <mergeCell ref="AB65:AC65"/>
    <mergeCell ref="AH65:AK65"/>
    <mergeCell ref="C66:D71"/>
    <mergeCell ref="E66:H67"/>
    <mergeCell ref="S66:T66"/>
    <mergeCell ref="AH66:AK66"/>
    <mergeCell ref="E68:H68"/>
    <mergeCell ref="E69:H70"/>
    <mergeCell ref="E54:H54"/>
    <mergeCell ref="AB54:AC54"/>
    <mergeCell ref="AH54:AK54"/>
    <mergeCell ref="E55:H56"/>
    <mergeCell ref="S55:T55"/>
    <mergeCell ref="AH55:AK55"/>
    <mergeCell ref="E57:H57"/>
    <mergeCell ref="E58:H59"/>
    <mergeCell ref="R58:S58"/>
    <mergeCell ref="AP51:AQ54"/>
    <mergeCell ref="AR51:AT54"/>
    <mergeCell ref="AU51:AV54"/>
    <mergeCell ref="I52:K52"/>
    <mergeCell ref="L52:O52"/>
    <mergeCell ref="P52:Q52"/>
    <mergeCell ref="AB52:AC52"/>
    <mergeCell ref="AH52:AK52"/>
    <mergeCell ref="AH53:AK53"/>
    <mergeCell ref="AN50:AQ50"/>
    <mergeCell ref="AR50:AV50"/>
    <mergeCell ref="B51:B60"/>
    <mergeCell ref="C51:D54"/>
    <mergeCell ref="E51:H53"/>
    <mergeCell ref="R51:S51"/>
    <mergeCell ref="W51:X51"/>
    <mergeCell ref="AH51:AK51"/>
    <mergeCell ref="AL51:AM54"/>
    <mergeCell ref="AN51:AO54"/>
    <mergeCell ref="B50:D50"/>
    <mergeCell ref="E50:H50"/>
    <mergeCell ref="I50:Q50"/>
    <mergeCell ref="R50:AG50"/>
    <mergeCell ref="AH50:AK50"/>
    <mergeCell ref="AL50:AM50"/>
    <mergeCell ref="AH58:AK58"/>
    <mergeCell ref="AL58:AM60"/>
    <mergeCell ref="AN58:AO60"/>
    <mergeCell ref="AP58:AQ60"/>
    <mergeCell ref="AR58:AT60"/>
    <mergeCell ref="AU58:AV60"/>
    <mergeCell ref="AL55:AM57"/>
    <mergeCell ref="AN55:AO57"/>
    <mergeCell ref="AP55:AQ57"/>
    <mergeCell ref="AR55:AT57"/>
    <mergeCell ref="AU55:AV57"/>
    <mergeCell ref="S56:T56"/>
    <mergeCell ref="Z56:AA56"/>
    <mergeCell ref="AH56:AK56"/>
    <mergeCell ref="Z57:AA57"/>
    <mergeCell ref="AH57:AK57"/>
    <mergeCell ref="R47:S47"/>
    <mergeCell ref="AP40:AQ43"/>
    <mergeCell ref="AR40:AT43"/>
    <mergeCell ref="AU40:AV43"/>
    <mergeCell ref="I41:K41"/>
    <mergeCell ref="L41:O41"/>
    <mergeCell ref="P41:Q41"/>
    <mergeCell ref="AB41:AC41"/>
    <mergeCell ref="AH41:AK41"/>
    <mergeCell ref="AH42:AK42"/>
    <mergeCell ref="R48:S48"/>
    <mergeCell ref="X48:Y48"/>
    <mergeCell ref="AH48:AK48"/>
    <mergeCell ref="E49:H49"/>
    <mergeCell ref="X49:Y49"/>
    <mergeCell ref="AH49:AK49"/>
    <mergeCell ref="AH47:AK47"/>
    <mergeCell ref="AL47:AM49"/>
    <mergeCell ref="AN47:AO49"/>
    <mergeCell ref="AP47:AQ49"/>
    <mergeCell ref="AR47:AT49"/>
    <mergeCell ref="AU47:AV49"/>
    <mergeCell ref="AL44:AM46"/>
    <mergeCell ref="AN44:AO46"/>
    <mergeCell ref="AP44:AQ46"/>
    <mergeCell ref="AR44:AT46"/>
    <mergeCell ref="AU44:AV46"/>
    <mergeCell ref="S45:T45"/>
    <mergeCell ref="Z45:AA45"/>
    <mergeCell ref="AH45:AK45"/>
    <mergeCell ref="Z46:AA46"/>
    <mergeCell ref="AH46:AK46"/>
    <mergeCell ref="AN39:AQ39"/>
    <mergeCell ref="AR39:AV39"/>
    <mergeCell ref="B40:B49"/>
    <mergeCell ref="C40:D43"/>
    <mergeCell ref="E40:H42"/>
    <mergeCell ref="R40:S40"/>
    <mergeCell ref="W40:X40"/>
    <mergeCell ref="AH40:AK40"/>
    <mergeCell ref="AL40:AM43"/>
    <mergeCell ref="AN40:AO43"/>
    <mergeCell ref="B39:D39"/>
    <mergeCell ref="E39:H39"/>
    <mergeCell ref="I39:Q39"/>
    <mergeCell ref="R39:AG39"/>
    <mergeCell ref="AH39:AK39"/>
    <mergeCell ref="AL39:AM39"/>
    <mergeCell ref="R37:S37"/>
    <mergeCell ref="X37:Y37"/>
    <mergeCell ref="AH37:AK37"/>
    <mergeCell ref="E38:H38"/>
    <mergeCell ref="X38:Y38"/>
    <mergeCell ref="AH38:AK38"/>
    <mergeCell ref="C33:D38"/>
    <mergeCell ref="E43:H43"/>
    <mergeCell ref="AB43:AC43"/>
    <mergeCell ref="AH43:AK43"/>
    <mergeCell ref="C44:D49"/>
    <mergeCell ref="E44:H45"/>
    <mergeCell ref="S44:T44"/>
    <mergeCell ref="AH44:AK44"/>
    <mergeCell ref="E46:H46"/>
    <mergeCell ref="E47:H48"/>
    <mergeCell ref="E32:H32"/>
    <mergeCell ref="AB32:AC32"/>
    <mergeCell ref="AH32:AK32"/>
    <mergeCell ref="E33:H34"/>
    <mergeCell ref="S33:T33"/>
    <mergeCell ref="AH33:AK33"/>
    <mergeCell ref="E35:H35"/>
    <mergeCell ref="E36:H37"/>
    <mergeCell ref="R36:S36"/>
    <mergeCell ref="AP29:AQ32"/>
    <mergeCell ref="AR29:AT32"/>
    <mergeCell ref="AU29:AV32"/>
    <mergeCell ref="I30:K30"/>
    <mergeCell ref="L30:O30"/>
    <mergeCell ref="P30:Q30"/>
    <mergeCell ref="AB30:AC30"/>
    <mergeCell ref="AH30:AK30"/>
    <mergeCell ref="AH31:AK31"/>
    <mergeCell ref="AN28:AQ28"/>
    <mergeCell ref="AR28:AV28"/>
    <mergeCell ref="B29:B38"/>
    <mergeCell ref="C29:D32"/>
    <mergeCell ref="E29:H31"/>
    <mergeCell ref="R29:S29"/>
    <mergeCell ref="W29:X29"/>
    <mergeCell ref="AH29:AK29"/>
    <mergeCell ref="AL29:AM32"/>
    <mergeCell ref="AN29:AO32"/>
    <mergeCell ref="B28:D28"/>
    <mergeCell ref="E28:H28"/>
    <mergeCell ref="I28:Q28"/>
    <mergeCell ref="R28:AG28"/>
    <mergeCell ref="AH28:AK28"/>
    <mergeCell ref="AL28:AM28"/>
    <mergeCell ref="AH36:AK36"/>
    <mergeCell ref="AL36:AM38"/>
    <mergeCell ref="AN36:AO38"/>
    <mergeCell ref="AP36:AQ38"/>
    <mergeCell ref="AR36:AT38"/>
    <mergeCell ref="AU36:AV38"/>
    <mergeCell ref="AL33:AM35"/>
    <mergeCell ref="AN33:AO35"/>
    <mergeCell ref="AP33:AQ35"/>
    <mergeCell ref="AR33:AT35"/>
    <mergeCell ref="AU33:AV35"/>
    <mergeCell ref="S34:T34"/>
    <mergeCell ref="Z34:AA34"/>
    <mergeCell ref="AH34:AK34"/>
    <mergeCell ref="Z35:AA35"/>
    <mergeCell ref="AH35:AK35"/>
    <mergeCell ref="T23:U23"/>
    <mergeCell ref="V23:W23"/>
    <mergeCell ref="X22:Y22"/>
    <mergeCell ref="Z22:AA22"/>
    <mergeCell ref="AB22:AC22"/>
    <mergeCell ref="AD22:AE22"/>
    <mergeCell ref="AF22:AG22"/>
    <mergeCell ref="AH22:AI22"/>
    <mergeCell ref="Z25:AA25"/>
    <mergeCell ref="AB25:AC25"/>
    <mergeCell ref="AD25:AE25"/>
    <mergeCell ref="AF25:AG25"/>
    <mergeCell ref="AH25:AK25"/>
    <mergeCell ref="AL25:AV25"/>
    <mergeCell ref="AL24:AV24"/>
    <mergeCell ref="H25:I25"/>
    <mergeCell ref="J25:K25"/>
    <mergeCell ref="L25:M25"/>
    <mergeCell ref="N25:O25"/>
    <mergeCell ref="P25:Q25"/>
    <mergeCell ref="R25:S25"/>
    <mergeCell ref="T25:U25"/>
    <mergeCell ref="V25:W25"/>
    <mergeCell ref="X25:Y25"/>
    <mergeCell ref="X24:Y24"/>
    <mergeCell ref="Z24:AA24"/>
    <mergeCell ref="AB24:AC24"/>
    <mergeCell ref="AD24:AE24"/>
    <mergeCell ref="AF24:AG24"/>
    <mergeCell ref="AH24:AK24"/>
    <mergeCell ref="T21:U21"/>
    <mergeCell ref="V21:W21"/>
    <mergeCell ref="X20:Y20"/>
    <mergeCell ref="Z20:AA20"/>
    <mergeCell ref="AB20:AC20"/>
    <mergeCell ref="AD20:AE20"/>
    <mergeCell ref="AF20:AG20"/>
    <mergeCell ref="AH20:AI20"/>
    <mergeCell ref="AL23:AV23"/>
    <mergeCell ref="B24:G25"/>
    <mergeCell ref="H24:I24"/>
    <mergeCell ref="J24:K24"/>
    <mergeCell ref="L24:M24"/>
    <mergeCell ref="N24:O24"/>
    <mergeCell ref="P24:Q24"/>
    <mergeCell ref="R24:S24"/>
    <mergeCell ref="T24:U24"/>
    <mergeCell ref="V24:W24"/>
    <mergeCell ref="X23:Y23"/>
    <mergeCell ref="Z23:AA23"/>
    <mergeCell ref="AB23:AC23"/>
    <mergeCell ref="AD23:AE23"/>
    <mergeCell ref="AF23:AG23"/>
    <mergeCell ref="AH23:AI23"/>
    <mergeCell ref="AJ22:AK23"/>
    <mergeCell ref="AL22:AV22"/>
    <mergeCell ref="H23:I23"/>
    <mergeCell ref="J23:K23"/>
    <mergeCell ref="L23:M23"/>
    <mergeCell ref="N23:O23"/>
    <mergeCell ref="P23:Q23"/>
    <mergeCell ref="R23:S23"/>
    <mergeCell ref="T19:U19"/>
    <mergeCell ref="V19:W19"/>
    <mergeCell ref="X18:Y18"/>
    <mergeCell ref="Z18:AA18"/>
    <mergeCell ref="AB18:AC18"/>
    <mergeCell ref="AD18:AE18"/>
    <mergeCell ref="AF18:AG18"/>
    <mergeCell ref="AH18:AI18"/>
    <mergeCell ref="AL21:AV21"/>
    <mergeCell ref="B22:G23"/>
    <mergeCell ref="H22:I22"/>
    <mergeCell ref="J22:K22"/>
    <mergeCell ref="L22:M22"/>
    <mergeCell ref="N22:O22"/>
    <mergeCell ref="P22:Q22"/>
    <mergeCell ref="R22:S22"/>
    <mergeCell ref="T22:U22"/>
    <mergeCell ref="V22:W22"/>
    <mergeCell ref="X21:Y21"/>
    <mergeCell ref="Z21:AA21"/>
    <mergeCell ref="AB21:AC21"/>
    <mergeCell ref="AD21:AE21"/>
    <mergeCell ref="AF21:AG21"/>
    <mergeCell ref="AH21:AI21"/>
    <mergeCell ref="AJ20:AK21"/>
    <mergeCell ref="AL20:AV20"/>
    <mergeCell ref="H21:I21"/>
    <mergeCell ref="J21:K21"/>
    <mergeCell ref="L21:M21"/>
    <mergeCell ref="N21:O21"/>
    <mergeCell ref="P21:Q21"/>
    <mergeCell ref="R21:S21"/>
    <mergeCell ref="T17:U17"/>
    <mergeCell ref="V17:W17"/>
    <mergeCell ref="X16:Y16"/>
    <mergeCell ref="Z16:AA16"/>
    <mergeCell ref="AB16:AC16"/>
    <mergeCell ref="AD16:AE16"/>
    <mergeCell ref="AF16:AG16"/>
    <mergeCell ref="AH16:AI16"/>
    <mergeCell ref="AL19:AV19"/>
    <mergeCell ref="B20:G21"/>
    <mergeCell ref="H20:I20"/>
    <mergeCell ref="J20:K20"/>
    <mergeCell ref="L20:M20"/>
    <mergeCell ref="N20:O20"/>
    <mergeCell ref="P20:Q20"/>
    <mergeCell ref="R20:S20"/>
    <mergeCell ref="T20:U20"/>
    <mergeCell ref="V20:W20"/>
    <mergeCell ref="X19:Y19"/>
    <mergeCell ref="Z19:AA19"/>
    <mergeCell ref="AB19:AC19"/>
    <mergeCell ref="AD19:AE19"/>
    <mergeCell ref="AF19:AG19"/>
    <mergeCell ref="AH19:AI19"/>
    <mergeCell ref="AJ18:AK19"/>
    <mergeCell ref="AL18:AV18"/>
    <mergeCell ref="H19:I19"/>
    <mergeCell ref="J19:K19"/>
    <mergeCell ref="L19:M19"/>
    <mergeCell ref="N19:O19"/>
    <mergeCell ref="P19:Q19"/>
    <mergeCell ref="R19:S19"/>
    <mergeCell ref="T15:U15"/>
    <mergeCell ref="V15:W15"/>
    <mergeCell ref="X14:Y14"/>
    <mergeCell ref="Z14:AA14"/>
    <mergeCell ref="AB14:AC14"/>
    <mergeCell ref="AD14:AE14"/>
    <mergeCell ref="AF14:AG14"/>
    <mergeCell ref="AH14:AI14"/>
    <mergeCell ref="AL17:AV17"/>
    <mergeCell ref="B18:G19"/>
    <mergeCell ref="H18:I18"/>
    <mergeCell ref="J18:K18"/>
    <mergeCell ref="L18:M18"/>
    <mergeCell ref="N18:O18"/>
    <mergeCell ref="P18:Q18"/>
    <mergeCell ref="R18:S18"/>
    <mergeCell ref="T18:U18"/>
    <mergeCell ref="V18:W18"/>
    <mergeCell ref="X17:Y17"/>
    <mergeCell ref="Z17:AA17"/>
    <mergeCell ref="AB17:AC17"/>
    <mergeCell ref="AD17:AE17"/>
    <mergeCell ref="AF17:AG17"/>
    <mergeCell ref="AH17:AI17"/>
    <mergeCell ref="AJ16:AK17"/>
    <mergeCell ref="AL16:AV16"/>
    <mergeCell ref="H17:I17"/>
    <mergeCell ref="J17:K17"/>
    <mergeCell ref="L17:M17"/>
    <mergeCell ref="N17:O17"/>
    <mergeCell ref="P17:Q17"/>
    <mergeCell ref="R17:S17"/>
    <mergeCell ref="T13:U13"/>
    <mergeCell ref="V13:W13"/>
    <mergeCell ref="X12:Y12"/>
    <mergeCell ref="Z12:AA12"/>
    <mergeCell ref="AB12:AC12"/>
    <mergeCell ref="AD12:AE12"/>
    <mergeCell ref="AF12:AG12"/>
    <mergeCell ref="AH12:AI12"/>
    <mergeCell ref="AL15:AV15"/>
    <mergeCell ref="B16:G17"/>
    <mergeCell ref="H16:I16"/>
    <mergeCell ref="J16:K16"/>
    <mergeCell ref="L16:M16"/>
    <mergeCell ref="N16:O16"/>
    <mergeCell ref="P16:Q16"/>
    <mergeCell ref="R16:S16"/>
    <mergeCell ref="T16:U16"/>
    <mergeCell ref="V16:W16"/>
    <mergeCell ref="X15:Y15"/>
    <mergeCell ref="Z15:AA15"/>
    <mergeCell ref="AB15:AC15"/>
    <mergeCell ref="AD15:AE15"/>
    <mergeCell ref="AF15:AG15"/>
    <mergeCell ref="AH15:AI15"/>
    <mergeCell ref="AJ14:AK15"/>
    <mergeCell ref="AL14:AV14"/>
    <mergeCell ref="H15:I15"/>
    <mergeCell ref="J15:K15"/>
    <mergeCell ref="L15:M15"/>
    <mergeCell ref="N15:O15"/>
    <mergeCell ref="P15:Q15"/>
    <mergeCell ref="R15:S15"/>
    <mergeCell ref="V11:W11"/>
    <mergeCell ref="X11:Y11"/>
    <mergeCell ref="X10:Y10"/>
    <mergeCell ref="Z10:AA10"/>
    <mergeCell ref="AB10:AC10"/>
    <mergeCell ref="AD10:AE10"/>
    <mergeCell ref="AF10:AG10"/>
    <mergeCell ref="AH10:AI10"/>
    <mergeCell ref="AL13:AV13"/>
    <mergeCell ref="B14:G15"/>
    <mergeCell ref="H14:I14"/>
    <mergeCell ref="J14:K14"/>
    <mergeCell ref="L14:M14"/>
    <mergeCell ref="N14:O14"/>
    <mergeCell ref="P14:Q14"/>
    <mergeCell ref="R14:S14"/>
    <mergeCell ref="T14:U14"/>
    <mergeCell ref="V14:W14"/>
    <mergeCell ref="X13:Y13"/>
    <mergeCell ref="Z13:AA13"/>
    <mergeCell ref="AB13:AC13"/>
    <mergeCell ref="AD13:AE13"/>
    <mergeCell ref="AF13:AG13"/>
    <mergeCell ref="AH13:AI13"/>
    <mergeCell ref="AJ12:AK13"/>
    <mergeCell ref="AL12:AV12"/>
    <mergeCell ref="H13:I13"/>
    <mergeCell ref="J13:K13"/>
    <mergeCell ref="L13:M13"/>
    <mergeCell ref="N13:O13"/>
    <mergeCell ref="P13:Q13"/>
    <mergeCell ref="R13:S13"/>
    <mergeCell ref="AL8:AV8"/>
    <mergeCell ref="H9:I9"/>
    <mergeCell ref="J9:K9"/>
    <mergeCell ref="L9:M9"/>
    <mergeCell ref="N9:O9"/>
    <mergeCell ref="P9:Q9"/>
    <mergeCell ref="R9:S9"/>
    <mergeCell ref="T9:U9"/>
    <mergeCell ref="AL11:AV11"/>
    <mergeCell ref="B12:G13"/>
    <mergeCell ref="H12:I12"/>
    <mergeCell ref="J12:K12"/>
    <mergeCell ref="L12:M12"/>
    <mergeCell ref="N12:O12"/>
    <mergeCell ref="P12:Q12"/>
    <mergeCell ref="R12:S12"/>
    <mergeCell ref="T12:U12"/>
    <mergeCell ref="V12:W12"/>
    <mergeCell ref="Z11:AA11"/>
    <mergeCell ref="AB11:AC11"/>
    <mergeCell ref="AD11:AE11"/>
    <mergeCell ref="AF11:AG11"/>
    <mergeCell ref="AH11:AI11"/>
    <mergeCell ref="AJ11:AK11"/>
    <mergeCell ref="AL10:AV10"/>
    <mergeCell ref="B11:I11"/>
    <mergeCell ref="J11:K11"/>
    <mergeCell ref="L11:M11"/>
    <mergeCell ref="N11:O11"/>
    <mergeCell ref="P11:Q11"/>
    <mergeCell ref="R11:S11"/>
    <mergeCell ref="T11:U11"/>
    <mergeCell ref="AL5:AV6"/>
    <mergeCell ref="J6:K6"/>
    <mergeCell ref="L6:M6"/>
    <mergeCell ref="N6:O6"/>
    <mergeCell ref="P6:Q6"/>
    <mergeCell ref="R6:S6"/>
    <mergeCell ref="T6:U6"/>
    <mergeCell ref="V6:W6"/>
    <mergeCell ref="X6:Y6"/>
    <mergeCell ref="Z6:AA6"/>
    <mergeCell ref="AF7:AG7"/>
    <mergeCell ref="AH7:AI7"/>
    <mergeCell ref="AJ7:AK10"/>
    <mergeCell ref="AL7:AV7"/>
    <mergeCell ref="H8:I8"/>
    <mergeCell ref="J8:Q8"/>
    <mergeCell ref="R8:S8"/>
    <mergeCell ref="T8:U8"/>
    <mergeCell ref="V8:AC8"/>
    <mergeCell ref="AD8:AE8"/>
    <mergeCell ref="T7:U7"/>
    <mergeCell ref="V7:W7"/>
    <mergeCell ref="X7:Y7"/>
    <mergeCell ref="Z7:AA7"/>
    <mergeCell ref="AB7:AC7"/>
    <mergeCell ref="AD7:AE7"/>
    <mergeCell ref="AB6:AC6"/>
    <mergeCell ref="AD6:AE6"/>
    <mergeCell ref="AF6:AG6"/>
    <mergeCell ref="AH9:AI9"/>
    <mergeCell ref="AL9:AV9"/>
    <mergeCell ref="H10:I10"/>
    <mergeCell ref="K1:L1"/>
    <mergeCell ref="M1:S1"/>
    <mergeCell ref="U1:W1"/>
    <mergeCell ref="Y1:AK1"/>
    <mergeCell ref="B5:I6"/>
    <mergeCell ref="J5:Q5"/>
    <mergeCell ref="R5:U5"/>
    <mergeCell ref="V5:AC5"/>
    <mergeCell ref="AD5:AG5"/>
    <mergeCell ref="AH5:AK6"/>
    <mergeCell ref="B7:G10"/>
    <mergeCell ref="H7:I7"/>
    <mergeCell ref="J7:K7"/>
    <mergeCell ref="L7:M7"/>
    <mergeCell ref="N7:O7"/>
    <mergeCell ref="P7:Q7"/>
    <mergeCell ref="R7:S7"/>
    <mergeCell ref="J10:K10"/>
    <mergeCell ref="L10:M10"/>
    <mergeCell ref="N10:O10"/>
    <mergeCell ref="P10:Q10"/>
    <mergeCell ref="R10:S10"/>
    <mergeCell ref="T10:U10"/>
    <mergeCell ref="V10:W10"/>
    <mergeCell ref="V9:W9"/>
    <mergeCell ref="X9:Y9"/>
    <mergeCell ref="Z9:AA9"/>
    <mergeCell ref="AB9:AC9"/>
    <mergeCell ref="AD9:AE9"/>
    <mergeCell ref="AF9:AG9"/>
    <mergeCell ref="AF8:AG8"/>
    <mergeCell ref="AH8:AI8"/>
  </mergeCells>
  <phoneticPr fontId="4"/>
  <pageMargins left="0.70866141732283472" right="0.70866141732283472" top="0.74803149606299213" bottom="0.74803149606299213" header="0.31496062992125984" footer="0.31496062992125984"/>
  <pageSetup paperSize="8" scale="85" fitToHeight="5" orientation="landscape" r:id="rId1"/>
  <rowBreaks count="3" manualBreakCount="3">
    <brk id="38" max="47" man="1"/>
    <brk id="93" max="47" man="1"/>
    <brk id="126" max="4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料金単価!$B$21:$B$26</xm:f>
          </x14:formula1>
          <xm:sqref>Y1:AK1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
  <sheetViews>
    <sheetView workbookViewId="0">
      <selection activeCell="I57" sqref="I57"/>
    </sheetView>
  </sheetViews>
  <sheetFormatPr defaultColWidth="8.875" defaultRowHeight="11.25"/>
  <cols>
    <col min="1" max="1" width="8.875" style="707"/>
    <col min="2" max="5" width="10.75" style="707" customWidth="1"/>
    <col min="6" max="16384" width="8.875" style="707"/>
  </cols>
  <sheetData>
    <row r="1" spans="1:5">
      <c r="A1" s="706" t="s">
        <v>712</v>
      </c>
      <c r="B1" s="706"/>
      <c r="C1" s="706"/>
      <c r="D1" s="706"/>
      <c r="E1" s="706"/>
    </row>
    <row r="2" spans="1:5">
      <c r="A2" s="1371" t="s">
        <v>253</v>
      </c>
      <c r="B2" s="1371"/>
      <c r="C2" s="708" t="s">
        <v>232</v>
      </c>
      <c r="D2" s="708" t="s">
        <v>245</v>
      </c>
      <c r="E2" s="708" t="s">
        <v>713</v>
      </c>
    </row>
    <row r="3" spans="1:5">
      <c r="A3" s="1371"/>
      <c r="B3" s="1371"/>
      <c r="C3" s="709">
        <v>1644.76</v>
      </c>
      <c r="D3" s="708">
        <v>17.25</v>
      </c>
      <c r="E3" s="708">
        <v>16.16</v>
      </c>
    </row>
    <row r="4" spans="1:5">
      <c r="A4" s="706"/>
      <c r="B4" s="706"/>
      <c r="C4" s="706"/>
      <c r="D4" s="706"/>
      <c r="E4" s="706"/>
    </row>
    <row r="5" spans="1:5">
      <c r="A5" s="706" t="s">
        <v>714</v>
      </c>
      <c r="B5" s="706"/>
      <c r="C5" s="706"/>
      <c r="D5" s="706"/>
      <c r="E5" s="706"/>
    </row>
    <row r="6" spans="1:5">
      <c r="A6" s="1371" t="s">
        <v>234</v>
      </c>
      <c r="B6" s="708" t="s">
        <v>715</v>
      </c>
      <c r="C6" s="708" t="s">
        <v>232</v>
      </c>
      <c r="D6" s="708" t="s">
        <v>227</v>
      </c>
      <c r="E6" s="708" t="s">
        <v>713</v>
      </c>
    </row>
    <row r="7" spans="1:5">
      <c r="A7" s="1371"/>
      <c r="B7" s="708" t="s">
        <v>716</v>
      </c>
      <c r="C7" s="710">
        <v>1210</v>
      </c>
      <c r="D7" s="708">
        <v>157.34</v>
      </c>
      <c r="E7" s="708">
        <v>132.49</v>
      </c>
    </row>
    <row r="8" spans="1:5">
      <c r="A8" s="1371"/>
      <c r="B8" s="708" t="s">
        <v>476</v>
      </c>
      <c r="C8" s="710">
        <v>1650</v>
      </c>
      <c r="D8" s="708">
        <v>148.54</v>
      </c>
      <c r="E8" s="708">
        <v>123.69</v>
      </c>
    </row>
    <row r="9" spans="1:5">
      <c r="A9" s="1371"/>
      <c r="B9" s="708" t="s">
        <v>717</v>
      </c>
      <c r="C9" s="710">
        <v>2310</v>
      </c>
      <c r="D9" s="708">
        <v>141.94</v>
      </c>
      <c r="E9" s="708">
        <v>117.09</v>
      </c>
    </row>
    <row r="10" spans="1:5">
      <c r="A10" s="1371"/>
      <c r="B10" s="708" t="s">
        <v>718</v>
      </c>
      <c r="C10" s="710">
        <v>3300</v>
      </c>
      <c r="D10" s="708">
        <v>137.97</v>
      </c>
      <c r="E10" s="708">
        <v>113.13</v>
      </c>
    </row>
    <row r="11" spans="1:5">
      <c r="A11" s="1371"/>
      <c r="B11" s="708" t="s">
        <v>719</v>
      </c>
      <c r="C11" s="710">
        <v>4620</v>
      </c>
      <c r="D11" s="708">
        <v>135.34</v>
      </c>
      <c r="E11" s="708">
        <v>110.49</v>
      </c>
    </row>
    <row r="12" spans="1:5">
      <c r="A12" s="1371"/>
      <c r="B12" s="708" t="s">
        <v>720</v>
      </c>
      <c r="C12" s="710">
        <v>6820</v>
      </c>
      <c r="D12" s="708">
        <v>132.59</v>
      </c>
      <c r="E12" s="708">
        <v>107.74</v>
      </c>
    </row>
    <row r="13" spans="1:5">
      <c r="A13" s="706"/>
      <c r="B13" s="706"/>
      <c r="C13" s="706"/>
      <c r="D13" s="706"/>
      <c r="E13" s="706"/>
    </row>
    <row r="14" spans="1:5">
      <c r="A14" s="706"/>
      <c r="B14" s="706"/>
      <c r="C14" s="706"/>
      <c r="D14" s="706"/>
      <c r="E14" s="706"/>
    </row>
    <row r="15" spans="1:5">
      <c r="A15" s="706"/>
      <c r="B15" s="706"/>
      <c r="C15" s="706"/>
      <c r="D15" s="706"/>
      <c r="E15" s="706"/>
    </row>
    <row r="16" spans="1:5">
      <c r="A16" s="706" t="s">
        <v>721</v>
      </c>
      <c r="B16" s="706"/>
      <c r="C16" s="706"/>
      <c r="D16" s="706"/>
      <c r="E16" s="706"/>
    </row>
    <row r="17" spans="1:5">
      <c r="A17" s="1371" t="s">
        <v>478</v>
      </c>
      <c r="B17" s="1371"/>
      <c r="C17" s="708" t="s">
        <v>232</v>
      </c>
      <c r="D17" s="708" t="s">
        <v>722</v>
      </c>
      <c r="E17" s="706"/>
    </row>
    <row r="18" spans="1:5">
      <c r="A18" s="1372"/>
      <c r="B18" s="1372"/>
      <c r="C18" s="709">
        <v>1320</v>
      </c>
      <c r="D18" s="711">
        <v>296</v>
      </c>
      <c r="E18" s="706"/>
    </row>
    <row r="19" spans="1:5">
      <c r="A19" s="712" t="s">
        <v>723</v>
      </c>
      <c r="B19" s="713" t="s">
        <v>724</v>
      </c>
      <c r="C19" s="714">
        <v>825</v>
      </c>
      <c r="D19" s="715" t="s">
        <v>725</v>
      </c>
      <c r="E19" s="706"/>
    </row>
    <row r="21" spans="1:5">
      <c r="A21" s="716">
        <v>1</v>
      </c>
      <c r="B21" s="717" t="s">
        <v>726</v>
      </c>
      <c r="C21" s="717"/>
      <c r="D21" s="717"/>
      <c r="E21" s="718"/>
    </row>
    <row r="22" spans="1:5">
      <c r="A22" s="719">
        <v>2</v>
      </c>
      <c r="B22" s="720" t="s">
        <v>595</v>
      </c>
      <c r="C22" s="720"/>
      <c r="D22" s="720"/>
      <c r="E22" s="721"/>
    </row>
    <row r="23" spans="1:5">
      <c r="A23" s="719">
        <v>3</v>
      </c>
      <c r="B23" s="720" t="s">
        <v>596</v>
      </c>
      <c r="C23" s="720"/>
      <c r="D23" s="720"/>
      <c r="E23" s="721"/>
    </row>
    <row r="24" spans="1:5">
      <c r="A24" s="719">
        <v>4</v>
      </c>
      <c r="B24" s="720" t="s">
        <v>597</v>
      </c>
      <c r="C24" s="720"/>
      <c r="D24" s="720"/>
      <c r="E24" s="721"/>
    </row>
    <row r="25" spans="1:5">
      <c r="A25" s="719">
        <v>5</v>
      </c>
      <c r="B25" s="720" t="s">
        <v>598</v>
      </c>
      <c r="C25" s="720"/>
      <c r="D25" s="720"/>
      <c r="E25" s="721"/>
    </row>
    <row r="26" spans="1:5">
      <c r="A26" s="722">
        <v>6</v>
      </c>
      <c r="B26" s="723" t="s">
        <v>705</v>
      </c>
      <c r="C26" s="723"/>
      <c r="D26" s="723"/>
      <c r="E26" s="724"/>
    </row>
  </sheetData>
  <mergeCells count="3">
    <mergeCell ref="A2:B3"/>
    <mergeCell ref="A6:A12"/>
    <mergeCell ref="A17:B18"/>
  </mergeCells>
  <phoneticPr fontId="4"/>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726"/>
  <sheetViews>
    <sheetView zoomScale="80" zoomScaleNormal="80" workbookViewId="0">
      <pane ySplit="2" topLeftCell="A27" activePane="bottomLeft" state="frozen"/>
      <selection activeCell="I57" sqref="I57"/>
      <selection pane="bottomLeft" activeCell="I57" sqref="I57"/>
    </sheetView>
  </sheetViews>
  <sheetFormatPr defaultColWidth="9" defaultRowHeight="13.5"/>
  <cols>
    <col min="1" max="1" width="2.625" style="669" bestFit="1" customWidth="1"/>
    <col min="2" max="2" width="3.5" style="670" customWidth="1"/>
    <col min="3" max="4" width="22.75" style="670" customWidth="1"/>
    <col min="5" max="5" width="8.5" style="669" bestFit="1" customWidth="1"/>
    <col min="6" max="6" width="40.5" style="671" bestFit="1" customWidth="1"/>
    <col min="7" max="7" width="9" style="671"/>
    <col min="8" max="8" width="9" style="670"/>
    <col min="9" max="9" width="18.375" style="670" bestFit="1" customWidth="1"/>
    <col min="10" max="16384" width="9" style="670"/>
  </cols>
  <sheetData>
    <row r="1" spans="1:9" ht="14.25" customHeight="1"/>
    <row r="2" spans="1:9" s="675" customFormat="1">
      <c r="A2" s="672"/>
      <c r="B2" s="673"/>
      <c r="C2" s="674" t="s">
        <v>727</v>
      </c>
      <c r="D2" s="674" t="s">
        <v>590</v>
      </c>
      <c r="E2" s="674" t="s">
        <v>728</v>
      </c>
      <c r="F2" s="674" t="s">
        <v>729</v>
      </c>
      <c r="G2" s="680" t="s">
        <v>730</v>
      </c>
      <c r="I2" s="673" t="s">
        <v>994</v>
      </c>
    </row>
    <row r="3" spans="1:9">
      <c r="B3" s="676">
        <v>1</v>
      </c>
      <c r="C3" s="676" t="s">
        <v>731</v>
      </c>
      <c r="D3" s="676" t="str">
        <f t="shared" ref="D3:D66" si="0">B3&amp;C3</f>
        <v>1中部西小学校</v>
      </c>
      <c r="E3" s="677" t="s">
        <v>732</v>
      </c>
      <c r="F3" s="678" t="s">
        <v>733</v>
      </c>
      <c r="G3" s="681">
        <v>2</v>
      </c>
      <c r="I3" s="676" t="s">
        <v>995</v>
      </c>
    </row>
    <row r="4" spans="1:9">
      <c r="B4" s="676">
        <v>2</v>
      </c>
      <c r="C4" s="676" t="s">
        <v>731</v>
      </c>
      <c r="D4" s="676" t="str">
        <f t="shared" si="0"/>
        <v>2中部西小学校</v>
      </c>
      <c r="E4" s="677" t="s">
        <v>732</v>
      </c>
      <c r="F4" s="678" t="s">
        <v>734</v>
      </c>
      <c r="G4" s="681">
        <v>2</v>
      </c>
      <c r="I4" s="676" t="s">
        <v>996</v>
      </c>
    </row>
    <row r="5" spans="1:9">
      <c r="B5" s="676">
        <v>3</v>
      </c>
      <c r="C5" s="676" t="s">
        <v>731</v>
      </c>
      <c r="D5" s="676" t="str">
        <f t="shared" si="0"/>
        <v>3中部西小学校</v>
      </c>
      <c r="E5" s="677" t="s">
        <v>732</v>
      </c>
      <c r="F5" s="678" t="s">
        <v>735</v>
      </c>
      <c r="G5" s="681">
        <v>2</v>
      </c>
      <c r="I5" s="676" t="s">
        <v>997</v>
      </c>
    </row>
    <row r="6" spans="1:9">
      <c r="B6" s="676">
        <v>4</v>
      </c>
      <c r="C6" s="676" t="s">
        <v>731</v>
      </c>
      <c r="D6" s="676" t="str">
        <f t="shared" si="0"/>
        <v>4中部西小学校</v>
      </c>
      <c r="E6" s="677" t="s">
        <v>732</v>
      </c>
      <c r="F6" s="678" t="s">
        <v>736</v>
      </c>
      <c r="G6" s="681">
        <v>4</v>
      </c>
      <c r="I6" s="676" t="s">
        <v>998</v>
      </c>
    </row>
    <row r="7" spans="1:9">
      <c r="B7" s="676">
        <v>5</v>
      </c>
      <c r="C7" s="676" t="s">
        <v>731</v>
      </c>
      <c r="D7" s="676" t="str">
        <f t="shared" si="0"/>
        <v>5中部西小学校</v>
      </c>
      <c r="E7" s="677" t="s">
        <v>732</v>
      </c>
      <c r="F7" s="678" t="s">
        <v>737</v>
      </c>
      <c r="G7" s="681">
        <v>4</v>
      </c>
      <c r="I7" s="676" t="s">
        <v>999</v>
      </c>
    </row>
    <row r="8" spans="1:9">
      <c r="B8" s="676">
        <v>6</v>
      </c>
      <c r="C8" s="676" t="s">
        <v>731</v>
      </c>
      <c r="D8" s="676" t="str">
        <f t="shared" si="0"/>
        <v>6中部西小学校</v>
      </c>
      <c r="E8" s="677" t="s">
        <v>732</v>
      </c>
      <c r="F8" s="678" t="s">
        <v>738</v>
      </c>
      <c r="G8" s="681">
        <v>4</v>
      </c>
      <c r="I8" s="676" t="s">
        <v>1000</v>
      </c>
    </row>
    <row r="9" spans="1:9">
      <c r="B9" s="676">
        <v>7</v>
      </c>
      <c r="C9" s="676" t="s">
        <v>731</v>
      </c>
      <c r="D9" s="676" t="str">
        <f t="shared" si="0"/>
        <v>7中部西小学校</v>
      </c>
      <c r="E9" s="677" t="s">
        <v>739</v>
      </c>
      <c r="F9" s="678" t="s">
        <v>740</v>
      </c>
      <c r="G9" s="681">
        <v>1</v>
      </c>
      <c r="I9" s="676" t="s">
        <v>1001</v>
      </c>
    </row>
    <row r="10" spans="1:9">
      <c r="B10" s="676">
        <v>8</v>
      </c>
      <c r="C10" s="676" t="s">
        <v>731</v>
      </c>
      <c r="D10" s="676" t="str">
        <f t="shared" si="0"/>
        <v>8中部西小学校</v>
      </c>
      <c r="E10" s="677" t="s">
        <v>732</v>
      </c>
      <c r="F10" s="678" t="s">
        <v>741</v>
      </c>
      <c r="G10" s="681">
        <v>2</v>
      </c>
      <c r="I10" s="676" t="s">
        <v>1002</v>
      </c>
    </row>
    <row r="11" spans="1:9">
      <c r="B11" s="676">
        <v>9</v>
      </c>
      <c r="C11" s="676" t="s">
        <v>731</v>
      </c>
      <c r="D11" s="676" t="str">
        <f t="shared" si="0"/>
        <v>9中部西小学校</v>
      </c>
      <c r="E11" s="677" t="s">
        <v>732</v>
      </c>
      <c r="F11" s="678" t="s">
        <v>742</v>
      </c>
      <c r="G11" s="681">
        <v>2</v>
      </c>
      <c r="I11" s="676" t="s">
        <v>1003</v>
      </c>
    </row>
    <row r="12" spans="1:9">
      <c r="B12" s="676">
        <v>10</v>
      </c>
      <c r="C12" s="676" t="s">
        <v>731</v>
      </c>
      <c r="D12" s="676" t="str">
        <f t="shared" si="0"/>
        <v>10中部西小学校</v>
      </c>
      <c r="E12" s="677" t="s">
        <v>732</v>
      </c>
      <c r="F12" s="678" t="s">
        <v>743</v>
      </c>
      <c r="G12" s="681">
        <v>1</v>
      </c>
      <c r="I12" s="676" t="s">
        <v>1004</v>
      </c>
    </row>
    <row r="13" spans="1:9">
      <c r="B13" s="676">
        <v>11</v>
      </c>
      <c r="C13" s="676" t="s">
        <v>731</v>
      </c>
      <c r="D13" s="676" t="str">
        <f t="shared" si="0"/>
        <v>11中部西小学校</v>
      </c>
      <c r="E13" s="677" t="s">
        <v>732</v>
      </c>
      <c r="F13" s="678" t="s">
        <v>744</v>
      </c>
      <c r="G13" s="681">
        <v>2</v>
      </c>
      <c r="I13" s="676" t="s">
        <v>1005</v>
      </c>
    </row>
    <row r="14" spans="1:9">
      <c r="B14" s="676">
        <v>12</v>
      </c>
      <c r="C14" s="676" t="s">
        <v>731</v>
      </c>
      <c r="D14" s="676" t="str">
        <f t="shared" si="0"/>
        <v>12中部西小学校</v>
      </c>
      <c r="E14" s="677" t="s">
        <v>732</v>
      </c>
      <c r="F14" s="678" t="s">
        <v>745</v>
      </c>
      <c r="G14" s="681">
        <v>1</v>
      </c>
      <c r="I14" s="676" t="s">
        <v>1006</v>
      </c>
    </row>
    <row r="15" spans="1:9">
      <c r="B15" s="676">
        <v>13</v>
      </c>
      <c r="C15" s="676" t="s">
        <v>731</v>
      </c>
      <c r="D15" s="676" t="str">
        <f t="shared" si="0"/>
        <v>13中部西小学校</v>
      </c>
      <c r="E15" s="677" t="s">
        <v>732</v>
      </c>
      <c r="F15" s="678" t="s">
        <v>746</v>
      </c>
      <c r="G15" s="681">
        <v>2</v>
      </c>
      <c r="I15" s="676" t="s">
        <v>1007</v>
      </c>
    </row>
    <row r="16" spans="1:9">
      <c r="B16" s="676">
        <v>14</v>
      </c>
      <c r="C16" s="676" t="s">
        <v>731</v>
      </c>
      <c r="D16" s="676" t="str">
        <f t="shared" si="0"/>
        <v>14中部西小学校</v>
      </c>
      <c r="E16" s="677" t="s">
        <v>732</v>
      </c>
      <c r="F16" s="678" t="s">
        <v>747</v>
      </c>
      <c r="G16" s="681">
        <v>4</v>
      </c>
      <c r="I16" s="676" t="s">
        <v>1008</v>
      </c>
    </row>
    <row r="17" spans="2:9">
      <c r="B17" s="676">
        <v>15</v>
      </c>
      <c r="C17" s="676" t="s">
        <v>731</v>
      </c>
      <c r="D17" s="676" t="str">
        <f t="shared" si="0"/>
        <v>15中部西小学校</v>
      </c>
      <c r="E17" s="677" t="s">
        <v>732</v>
      </c>
      <c r="F17" s="678" t="s">
        <v>1050</v>
      </c>
      <c r="G17" s="681">
        <v>5</v>
      </c>
      <c r="I17" s="676" t="s">
        <v>1009</v>
      </c>
    </row>
    <row r="18" spans="2:9">
      <c r="B18" s="676">
        <v>16</v>
      </c>
      <c r="C18" s="676" t="s">
        <v>731</v>
      </c>
      <c r="D18" s="676" t="str">
        <f t="shared" si="0"/>
        <v>16中部西小学校</v>
      </c>
      <c r="E18" s="677" t="s">
        <v>748</v>
      </c>
      <c r="F18" s="678" t="s">
        <v>749</v>
      </c>
      <c r="G18" s="681">
        <v>1</v>
      </c>
      <c r="I18" s="676" t="s">
        <v>1010</v>
      </c>
    </row>
    <row r="19" spans="2:9">
      <c r="B19" s="676">
        <v>1</v>
      </c>
      <c r="C19" s="676" t="s">
        <v>750</v>
      </c>
      <c r="D19" s="676" t="str">
        <f t="shared" si="0"/>
        <v>1浜田小学校</v>
      </c>
      <c r="E19" s="677" t="s">
        <v>732</v>
      </c>
      <c r="F19" s="678" t="s">
        <v>751</v>
      </c>
      <c r="G19" s="681">
        <v>2</v>
      </c>
      <c r="I19" s="676" t="s">
        <v>1011</v>
      </c>
    </row>
    <row r="20" spans="2:9">
      <c r="B20" s="676">
        <v>2</v>
      </c>
      <c r="C20" s="676" t="s">
        <v>750</v>
      </c>
      <c r="D20" s="676" t="str">
        <f t="shared" si="0"/>
        <v>2浜田小学校</v>
      </c>
      <c r="E20" s="677" t="s">
        <v>732</v>
      </c>
      <c r="F20" s="678" t="s">
        <v>752</v>
      </c>
      <c r="G20" s="681">
        <v>3</v>
      </c>
      <c r="I20" s="676" t="s">
        <v>1012</v>
      </c>
    </row>
    <row r="21" spans="2:9">
      <c r="B21" s="676">
        <v>3</v>
      </c>
      <c r="C21" s="676" t="s">
        <v>750</v>
      </c>
      <c r="D21" s="676" t="str">
        <f t="shared" si="0"/>
        <v>3浜田小学校</v>
      </c>
      <c r="E21" s="677" t="s">
        <v>732</v>
      </c>
      <c r="F21" s="678" t="s">
        <v>753</v>
      </c>
      <c r="G21" s="681">
        <v>4</v>
      </c>
      <c r="I21" s="676" t="s">
        <v>1013</v>
      </c>
    </row>
    <row r="22" spans="2:9">
      <c r="B22" s="676">
        <v>4</v>
      </c>
      <c r="C22" s="676" t="s">
        <v>750</v>
      </c>
      <c r="D22" s="676" t="str">
        <f t="shared" si="0"/>
        <v>4浜田小学校</v>
      </c>
      <c r="E22" s="677" t="s">
        <v>732</v>
      </c>
      <c r="F22" s="678" t="s">
        <v>738</v>
      </c>
      <c r="G22" s="681">
        <v>4</v>
      </c>
      <c r="I22" s="676" t="s">
        <v>1014</v>
      </c>
    </row>
    <row r="23" spans="2:9">
      <c r="B23" s="676">
        <v>5</v>
      </c>
      <c r="C23" s="676" t="s">
        <v>750</v>
      </c>
      <c r="D23" s="676" t="str">
        <f t="shared" si="0"/>
        <v>5浜田小学校</v>
      </c>
      <c r="E23" s="677" t="s">
        <v>739</v>
      </c>
      <c r="F23" s="678" t="s">
        <v>754</v>
      </c>
      <c r="G23" s="681">
        <v>1</v>
      </c>
      <c r="I23" s="676" t="s">
        <v>1015</v>
      </c>
    </row>
    <row r="24" spans="2:9">
      <c r="B24" s="676">
        <v>6</v>
      </c>
      <c r="C24" s="676" t="s">
        <v>750</v>
      </c>
      <c r="D24" s="676" t="str">
        <f t="shared" si="0"/>
        <v>6浜田小学校</v>
      </c>
      <c r="E24" s="677" t="s">
        <v>732</v>
      </c>
      <c r="F24" s="678" t="s">
        <v>755</v>
      </c>
      <c r="G24" s="681">
        <v>1</v>
      </c>
      <c r="I24" s="676" t="s">
        <v>1016</v>
      </c>
    </row>
    <row r="25" spans="2:9">
      <c r="B25" s="676">
        <v>7</v>
      </c>
      <c r="C25" s="676" t="s">
        <v>750</v>
      </c>
      <c r="D25" s="676" t="str">
        <f t="shared" si="0"/>
        <v>7浜田小学校</v>
      </c>
      <c r="E25" s="677" t="s">
        <v>732</v>
      </c>
      <c r="F25" s="678" t="s">
        <v>756</v>
      </c>
      <c r="G25" s="681">
        <v>2</v>
      </c>
      <c r="I25" s="676" t="s">
        <v>1017</v>
      </c>
    </row>
    <row r="26" spans="2:9">
      <c r="B26" s="676">
        <v>8</v>
      </c>
      <c r="C26" s="676" t="s">
        <v>750</v>
      </c>
      <c r="D26" s="676" t="str">
        <f t="shared" si="0"/>
        <v>8浜田小学校</v>
      </c>
      <c r="E26" s="677" t="s">
        <v>732</v>
      </c>
      <c r="F26" s="678" t="s">
        <v>757</v>
      </c>
      <c r="G26" s="681">
        <v>1</v>
      </c>
      <c r="I26" s="676" t="s">
        <v>1018</v>
      </c>
    </row>
    <row r="27" spans="2:9">
      <c r="B27" s="676">
        <v>9</v>
      </c>
      <c r="C27" s="676" t="s">
        <v>750</v>
      </c>
      <c r="D27" s="676" t="str">
        <f t="shared" si="0"/>
        <v>9浜田小学校</v>
      </c>
      <c r="E27" s="677" t="s">
        <v>732</v>
      </c>
      <c r="F27" s="678" t="s">
        <v>742</v>
      </c>
      <c r="G27" s="681">
        <v>2</v>
      </c>
      <c r="I27" s="676" t="s">
        <v>1019</v>
      </c>
    </row>
    <row r="28" spans="2:9">
      <c r="B28" s="676">
        <v>10</v>
      </c>
      <c r="C28" s="676" t="s">
        <v>750</v>
      </c>
      <c r="D28" s="676" t="str">
        <f t="shared" si="0"/>
        <v>10浜田小学校</v>
      </c>
      <c r="E28" s="677" t="s">
        <v>732</v>
      </c>
      <c r="F28" s="678" t="s">
        <v>741</v>
      </c>
      <c r="G28" s="681">
        <v>2</v>
      </c>
      <c r="I28" s="676" t="s">
        <v>1020</v>
      </c>
    </row>
    <row r="29" spans="2:9">
      <c r="B29" s="676">
        <v>11</v>
      </c>
      <c r="C29" s="676" t="s">
        <v>750</v>
      </c>
      <c r="D29" s="676" t="str">
        <f t="shared" si="0"/>
        <v>11浜田小学校</v>
      </c>
      <c r="E29" s="677" t="s">
        <v>732</v>
      </c>
      <c r="F29" s="678" t="s">
        <v>744</v>
      </c>
      <c r="G29" s="681">
        <v>2</v>
      </c>
      <c r="I29" s="676" t="s">
        <v>1021</v>
      </c>
    </row>
    <row r="30" spans="2:9">
      <c r="B30" s="676">
        <v>12</v>
      </c>
      <c r="C30" s="676" t="s">
        <v>750</v>
      </c>
      <c r="D30" s="676" t="str">
        <f t="shared" si="0"/>
        <v>12浜田小学校</v>
      </c>
      <c r="E30" s="677" t="s">
        <v>732</v>
      </c>
      <c r="F30" s="678" t="s">
        <v>745</v>
      </c>
      <c r="G30" s="681">
        <v>1</v>
      </c>
      <c r="I30" s="676" t="s">
        <v>1022</v>
      </c>
    </row>
    <row r="31" spans="2:9">
      <c r="B31" s="676">
        <v>13</v>
      </c>
      <c r="C31" s="676" t="s">
        <v>750</v>
      </c>
      <c r="D31" s="676" t="str">
        <f t="shared" si="0"/>
        <v>13浜田小学校</v>
      </c>
      <c r="E31" s="677" t="s">
        <v>732</v>
      </c>
      <c r="F31" s="678" t="s">
        <v>758</v>
      </c>
      <c r="G31" s="681">
        <v>4</v>
      </c>
      <c r="I31" s="676" t="s">
        <v>1023</v>
      </c>
    </row>
    <row r="32" spans="2:9">
      <c r="B32" s="676">
        <v>14</v>
      </c>
      <c r="C32" s="676" t="s">
        <v>750</v>
      </c>
      <c r="D32" s="676" t="str">
        <f t="shared" si="0"/>
        <v>14浜田小学校</v>
      </c>
      <c r="E32" s="677" t="s">
        <v>732</v>
      </c>
      <c r="F32" s="678" t="s">
        <v>1051</v>
      </c>
      <c r="G32" s="681">
        <v>5</v>
      </c>
      <c r="I32" s="676" t="s">
        <v>1024</v>
      </c>
    </row>
    <row r="33" spans="2:9">
      <c r="B33" s="676">
        <v>15</v>
      </c>
      <c r="C33" s="676" t="s">
        <v>750</v>
      </c>
      <c r="D33" s="676" t="str">
        <f t="shared" si="0"/>
        <v>15浜田小学校</v>
      </c>
      <c r="E33" s="677" t="s">
        <v>739</v>
      </c>
      <c r="F33" s="678" t="s">
        <v>759</v>
      </c>
      <c r="G33" s="681">
        <v>1</v>
      </c>
      <c r="I33" s="676" t="s">
        <v>1025</v>
      </c>
    </row>
    <row r="34" spans="2:9">
      <c r="B34" s="676">
        <v>16</v>
      </c>
      <c r="C34" s="676" t="s">
        <v>750</v>
      </c>
      <c r="D34" s="676" t="str">
        <f t="shared" si="0"/>
        <v>16浜田小学校</v>
      </c>
      <c r="E34" s="677" t="s">
        <v>748</v>
      </c>
      <c r="F34" s="678" t="s">
        <v>760</v>
      </c>
      <c r="G34" s="681">
        <v>1</v>
      </c>
      <c r="I34" s="676" t="s">
        <v>1026</v>
      </c>
    </row>
    <row r="35" spans="2:9">
      <c r="B35" s="676">
        <v>1</v>
      </c>
      <c r="C35" s="676" t="s">
        <v>761</v>
      </c>
      <c r="D35" s="676" t="str">
        <f t="shared" si="0"/>
        <v>1橋北小学校</v>
      </c>
      <c r="E35" s="677" t="s">
        <v>732</v>
      </c>
      <c r="F35" s="678" t="s">
        <v>1056</v>
      </c>
      <c r="G35" s="679">
        <v>2</v>
      </c>
      <c r="I35" s="676" t="s">
        <v>1027</v>
      </c>
    </row>
    <row r="36" spans="2:9">
      <c r="B36" s="676">
        <v>2</v>
      </c>
      <c r="C36" s="676" t="s">
        <v>761</v>
      </c>
      <c r="D36" s="676" t="str">
        <f t="shared" si="0"/>
        <v>2橋北小学校</v>
      </c>
      <c r="E36" s="677" t="s">
        <v>732</v>
      </c>
      <c r="F36" s="678" t="s">
        <v>745</v>
      </c>
      <c r="G36" s="681">
        <v>1</v>
      </c>
      <c r="I36" s="676" t="s">
        <v>1028</v>
      </c>
    </row>
    <row r="37" spans="2:9">
      <c r="B37" s="676">
        <v>3</v>
      </c>
      <c r="C37" s="676" t="s">
        <v>761</v>
      </c>
      <c r="D37" s="676" t="str">
        <f t="shared" si="0"/>
        <v>3橋北小学校</v>
      </c>
      <c r="E37" s="677" t="s">
        <v>732</v>
      </c>
      <c r="F37" s="678" t="s">
        <v>737</v>
      </c>
      <c r="G37" s="681">
        <v>4</v>
      </c>
      <c r="I37" s="676" t="s">
        <v>1029</v>
      </c>
    </row>
    <row r="38" spans="2:9">
      <c r="B38" s="676">
        <v>4</v>
      </c>
      <c r="C38" s="676" t="s">
        <v>761</v>
      </c>
      <c r="D38" s="676" t="str">
        <f t="shared" si="0"/>
        <v>4橋北小学校</v>
      </c>
      <c r="E38" s="677" t="s">
        <v>732</v>
      </c>
      <c r="F38" s="678" t="s">
        <v>736</v>
      </c>
      <c r="G38" s="681">
        <v>3</v>
      </c>
      <c r="I38" s="676" t="s">
        <v>1030</v>
      </c>
    </row>
    <row r="39" spans="2:9">
      <c r="B39" s="676">
        <v>5</v>
      </c>
      <c r="C39" s="676" t="s">
        <v>761</v>
      </c>
      <c r="D39" s="676" t="str">
        <f t="shared" si="0"/>
        <v>5橋北小学校</v>
      </c>
      <c r="E39" s="677" t="s">
        <v>732</v>
      </c>
      <c r="F39" s="678" t="s">
        <v>762</v>
      </c>
      <c r="G39" s="681">
        <v>4</v>
      </c>
      <c r="I39" s="676" t="s">
        <v>1031</v>
      </c>
    </row>
    <row r="40" spans="2:9">
      <c r="B40" s="676">
        <v>6</v>
      </c>
      <c r="C40" s="676" t="s">
        <v>761</v>
      </c>
      <c r="D40" s="676" t="str">
        <f t="shared" si="0"/>
        <v>6橋北小学校</v>
      </c>
      <c r="E40" s="677" t="s">
        <v>732</v>
      </c>
      <c r="F40" s="678" t="s">
        <v>744</v>
      </c>
      <c r="G40" s="681">
        <v>1</v>
      </c>
      <c r="I40" s="676" t="s">
        <v>1032</v>
      </c>
    </row>
    <row r="41" spans="2:9">
      <c r="B41" s="676">
        <v>7</v>
      </c>
      <c r="C41" s="676" t="s">
        <v>761</v>
      </c>
      <c r="D41" s="676" t="str">
        <f t="shared" si="0"/>
        <v>7橋北小学校</v>
      </c>
      <c r="E41" s="677" t="s">
        <v>732</v>
      </c>
      <c r="F41" s="678" t="s">
        <v>741</v>
      </c>
      <c r="G41" s="681">
        <v>1</v>
      </c>
      <c r="I41" s="676" t="s">
        <v>1033</v>
      </c>
    </row>
    <row r="42" spans="2:9">
      <c r="B42" s="676">
        <v>8</v>
      </c>
      <c r="C42" s="676" t="s">
        <v>761</v>
      </c>
      <c r="D42" s="676" t="str">
        <f t="shared" si="0"/>
        <v>8橋北小学校</v>
      </c>
      <c r="E42" s="677" t="s">
        <v>732</v>
      </c>
      <c r="F42" s="678" t="s">
        <v>742</v>
      </c>
      <c r="G42" s="681">
        <v>1</v>
      </c>
      <c r="I42" s="676" t="s">
        <v>1034</v>
      </c>
    </row>
    <row r="43" spans="2:9">
      <c r="B43" s="676">
        <v>9</v>
      </c>
      <c r="C43" s="676" t="s">
        <v>761</v>
      </c>
      <c r="D43" s="676" t="str">
        <f t="shared" si="0"/>
        <v>9橋北小学校</v>
      </c>
      <c r="E43" s="677" t="s">
        <v>732</v>
      </c>
      <c r="F43" s="678" t="s">
        <v>758</v>
      </c>
      <c r="G43" s="681">
        <v>4</v>
      </c>
      <c r="I43" s="676" t="s">
        <v>1035</v>
      </c>
    </row>
    <row r="44" spans="2:9">
      <c r="B44" s="676">
        <v>10</v>
      </c>
      <c r="C44" s="676" t="s">
        <v>761</v>
      </c>
      <c r="D44" s="676" t="str">
        <f t="shared" si="0"/>
        <v>10橋北小学校</v>
      </c>
      <c r="E44" s="677" t="s">
        <v>732</v>
      </c>
      <c r="F44" s="678" t="s">
        <v>1052</v>
      </c>
      <c r="G44" s="681">
        <v>5</v>
      </c>
      <c r="I44" s="676" t="s">
        <v>1036</v>
      </c>
    </row>
    <row r="45" spans="2:9">
      <c r="B45" s="676">
        <v>11</v>
      </c>
      <c r="C45" s="676" t="s">
        <v>761</v>
      </c>
      <c r="D45" s="676" t="str">
        <f t="shared" si="0"/>
        <v>11橋北小学校</v>
      </c>
      <c r="E45" s="677" t="s">
        <v>748</v>
      </c>
      <c r="F45" s="678" t="s">
        <v>763</v>
      </c>
      <c r="G45" s="681">
        <v>1</v>
      </c>
      <c r="I45" s="676" t="s">
        <v>1037</v>
      </c>
    </row>
    <row r="46" spans="2:9">
      <c r="B46" s="676">
        <v>1</v>
      </c>
      <c r="C46" s="676" t="s">
        <v>764</v>
      </c>
      <c r="D46" s="676" t="str">
        <f t="shared" si="0"/>
        <v>1海蔵小学校</v>
      </c>
      <c r="E46" s="677" t="s">
        <v>732</v>
      </c>
      <c r="F46" s="678" t="s">
        <v>738</v>
      </c>
      <c r="G46" s="681">
        <v>4</v>
      </c>
      <c r="I46" s="676" t="s">
        <v>1038</v>
      </c>
    </row>
    <row r="47" spans="2:9">
      <c r="B47" s="676">
        <v>2</v>
      </c>
      <c r="C47" s="676" t="s">
        <v>764</v>
      </c>
      <c r="D47" s="676" t="str">
        <f t="shared" si="0"/>
        <v>2海蔵小学校</v>
      </c>
      <c r="E47" s="677" t="s">
        <v>732</v>
      </c>
      <c r="F47" s="678" t="s">
        <v>737</v>
      </c>
      <c r="G47" s="681">
        <v>4</v>
      </c>
      <c r="I47" s="676" t="s">
        <v>1039</v>
      </c>
    </row>
    <row r="48" spans="2:9">
      <c r="B48" s="676">
        <v>3</v>
      </c>
      <c r="C48" s="676" t="s">
        <v>764</v>
      </c>
      <c r="D48" s="676" t="str">
        <f t="shared" si="0"/>
        <v>3海蔵小学校</v>
      </c>
      <c r="E48" s="677" t="s">
        <v>732</v>
      </c>
      <c r="F48" s="678" t="s">
        <v>765</v>
      </c>
      <c r="G48" s="681">
        <v>3</v>
      </c>
      <c r="I48" s="676" t="s">
        <v>1040</v>
      </c>
    </row>
    <row r="49" spans="2:9">
      <c r="B49" s="676">
        <v>4</v>
      </c>
      <c r="C49" s="676" t="s">
        <v>764</v>
      </c>
      <c r="D49" s="676" t="str">
        <f t="shared" si="0"/>
        <v>4海蔵小学校</v>
      </c>
      <c r="E49" s="677" t="s">
        <v>732</v>
      </c>
      <c r="F49" s="678" t="s">
        <v>766</v>
      </c>
      <c r="G49" s="681">
        <v>1</v>
      </c>
      <c r="I49" s="676" t="s">
        <v>1041</v>
      </c>
    </row>
    <row r="50" spans="2:9">
      <c r="B50" s="676">
        <v>5</v>
      </c>
      <c r="C50" s="676" t="s">
        <v>764</v>
      </c>
      <c r="D50" s="676" t="str">
        <f t="shared" si="0"/>
        <v>5海蔵小学校</v>
      </c>
      <c r="E50" s="677" t="s">
        <v>732</v>
      </c>
      <c r="F50" s="678" t="s">
        <v>744</v>
      </c>
      <c r="G50" s="681">
        <v>2</v>
      </c>
      <c r="I50" s="676" t="s">
        <v>1042</v>
      </c>
    </row>
    <row r="51" spans="2:9">
      <c r="B51" s="676">
        <v>6</v>
      </c>
      <c r="C51" s="676" t="s">
        <v>764</v>
      </c>
      <c r="D51" s="676" t="str">
        <f t="shared" si="0"/>
        <v>6海蔵小学校</v>
      </c>
      <c r="E51" s="677" t="s">
        <v>732</v>
      </c>
      <c r="F51" s="678" t="s">
        <v>1057</v>
      </c>
      <c r="G51" s="679">
        <v>2</v>
      </c>
      <c r="I51" s="676" t="s">
        <v>1043</v>
      </c>
    </row>
    <row r="52" spans="2:9">
      <c r="B52" s="676">
        <v>7</v>
      </c>
      <c r="C52" s="676" t="s">
        <v>764</v>
      </c>
      <c r="D52" s="676" t="str">
        <f t="shared" si="0"/>
        <v>7海蔵小学校</v>
      </c>
      <c r="E52" s="677" t="s">
        <v>732</v>
      </c>
      <c r="F52" s="678" t="s">
        <v>767</v>
      </c>
      <c r="G52" s="681">
        <v>1</v>
      </c>
      <c r="I52" s="676" t="s">
        <v>1044</v>
      </c>
    </row>
    <row r="53" spans="2:9">
      <c r="B53" s="676">
        <v>8</v>
      </c>
      <c r="C53" s="676" t="s">
        <v>764</v>
      </c>
      <c r="D53" s="676" t="str">
        <f t="shared" si="0"/>
        <v>8海蔵小学校</v>
      </c>
      <c r="E53" s="677" t="s">
        <v>748</v>
      </c>
      <c r="F53" s="678" t="s">
        <v>768</v>
      </c>
      <c r="G53" s="681">
        <v>1</v>
      </c>
      <c r="I53" s="676" t="s">
        <v>1045</v>
      </c>
    </row>
    <row r="54" spans="2:9">
      <c r="B54" s="676">
        <v>9</v>
      </c>
      <c r="C54" s="676" t="s">
        <v>764</v>
      </c>
      <c r="D54" s="676" t="str">
        <f t="shared" si="0"/>
        <v>9海蔵小学校</v>
      </c>
      <c r="E54" s="677" t="s">
        <v>732</v>
      </c>
      <c r="F54" s="678" t="s">
        <v>1052</v>
      </c>
      <c r="G54" s="681">
        <v>5</v>
      </c>
      <c r="I54" s="676" t="s">
        <v>1046</v>
      </c>
    </row>
    <row r="55" spans="2:9">
      <c r="B55" s="676">
        <v>10</v>
      </c>
      <c r="C55" s="676" t="s">
        <v>764</v>
      </c>
      <c r="D55" s="676" t="str">
        <f t="shared" si="0"/>
        <v>10海蔵小学校</v>
      </c>
      <c r="E55" s="677" t="s">
        <v>732</v>
      </c>
      <c r="F55" s="678" t="s">
        <v>769</v>
      </c>
      <c r="G55" s="681">
        <v>4</v>
      </c>
      <c r="I55" s="676" t="s">
        <v>1047</v>
      </c>
    </row>
    <row r="56" spans="2:9">
      <c r="B56" s="676">
        <v>11</v>
      </c>
      <c r="C56" s="676" t="s">
        <v>764</v>
      </c>
      <c r="D56" s="676" t="str">
        <f t="shared" si="0"/>
        <v>11海蔵小学校</v>
      </c>
      <c r="E56" s="677" t="s">
        <v>732</v>
      </c>
      <c r="F56" s="678" t="s">
        <v>754</v>
      </c>
      <c r="G56" s="681">
        <v>1</v>
      </c>
      <c r="I56" s="676" t="s">
        <v>1048</v>
      </c>
    </row>
    <row r="57" spans="2:9">
      <c r="B57" s="676">
        <v>12</v>
      </c>
      <c r="C57" s="676" t="s">
        <v>764</v>
      </c>
      <c r="D57" s="676" t="str">
        <f t="shared" si="0"/>
        <v>12海蔵小学校</v>
      </c>
      <c r="E57" s="677" t="s">
        <v>732</v>
      </c>
      <c r="F57" s="678" t="s">
        <v>745</v>
      </c>
      <c r="G57" s="681">
        <v>1</v>
      </c>
      <c r="I57" s="676" t="s">
        <v>1049</v>
      </c>
    </row>
    <row r="58" spans="2:9">
      <c r="B58" s="676">
        <v>13</v>
      </c>
      <c r="C58" s="676" t="s">
        <v>764</v>
      </c>
      <c r="D58" s="676" t="str">
        <f t="shared" si="0"/>
        <v>13海蔵小学校</v>
      </c>
      <c r="E58" s="677" t="s">
        <v>732</v>
      </c>
      <c r="F58" s="678" t="s">
        <v>745</v>
      </c>
      <c r="G58" s="681">
        <v>1</v>
      </c>
    </row>
    <row r="59" spans="2:9">
      <c r="B59" s="676">
        <v>14</v>
      </c>
      <c r="C59" s="676" t="s">
        <v>764</v>
      </c>
      <c r="D59" s="676" t="str">
        <f t="shared" si="0"/>
        <v>14海蔵小学校</v>
      </c>
      <c r="E59" s="677" t="s">
        <v>732</v>
      </c>
      <c r="F59" s="678" t="s">
        <v>741</v>
      </c>
      <c r="G59" s="681">
        <v>2</v>
      </c>
    </row>
    <row r="60" spans="2:9">
      <c r="B60" s="676">
        <v>15</v>
      </c>
      <c r="C60" s="676" t="s">
        <v>764</v>
      </c>
      <c r="D60" s="676" t="str">
        <f t="shared" si="0"/>
        <v>15海蔵小学校</v>
      </c>
      <c r="E60" s="677" t="s">
        <v>732</v>
      </c>
      <c r="F60" s="678" t="s">
        <v>770</v>
      </c>
      <c r="G60" s="681">
        <v>2</v>
      </c>
    </row>
    <row r="61" spans="2:9">
      <c r="B61" s="676">
        <v>1</v>
      </c>
      <c r="C61" s="676" t="s">
        <v>771</v>
      </c>
      <c r="D61" s="676" t="str">
        <f t="shared" si="0"/>
        <v>1塩浜小学校</v>
      </c>
      <c r="E61" s="677" t="s">
        <v>732</v>
      </c>
      <c r="F61" s="678" t="s">
        <v>772</v>
      </c>
      <c r="G61" s="681">
        <v>2</v>
      </c>
    </row>
    <row r="62" spans="2:9">
      <c r="B62" s="676">
        <v>2</v>
      </c>
      <c r="C62" s="676" t="s">
        <v>771</v>
      </c>
      <c r="D62" s="676" t="str">
        <f t="shared" si="0"/>
        <v>2塩浜小学校</v>
      </c>
      <c r="E62" s="677" t="s">
        <v>732</v>
      </c>
      <c r="F62" s="678" t="s">
        <v>773</v>
      </c>
      <c r="G62" s="681">
        <v>2</v>
      </c>
    </row>
    <row r="63" spans="2:9">
      <c r="B63" s="676">
        <v>3</v>
      </c>
      <c r="C63" s="676" t="s">
        <v>771</v>
      </c>
      <c r="D63" s="676" t="str">
        <f t="shared" si="0"/>
        <v>3塩浜小学校</v>
      </c>
      <c r="E63" s="677" t="s">
        <v>732</v>
      </c>
      <c r="F63" s="678" t="s">
        <v>745</v>
      </c>
      <c r="G63" s="681">
        <v>1</v>
      </c>
    </row>
    <row r="64" spans="2:9">
      <c r="B64" s="676">
        <v>4</v>
      </c>
      <c r="C64" s="676" t="s">
        <v>771</v>
      </c>
      <c r="D64" s="676" t="str">
        <f t="shared" si="0"/>
        <v>4塩浜小学校</v>
      </c>
      <c r="E64" s="677" t="s">
        <v>732</v>
      </c>
      <c r="F64" s="678" t="s">
        <v>738</v>
      </c>
      <c r="G64" s="681">
        <v>4</v>
      </c>
    </row>
    <row r="65" spans="2:7">
      <c r="B65" s="676">
        <v>5</v>
      </c>
      <c r="C65" s="676" t="s">
        <v>771</v>
      </c>
      <c r="D65" s="676" t="str">
        <f t="shared" si="0"/>
        <v>5塩浜小学校</v>
      </c>
      <c r="E65" s="677" t="s">
        <v>732</v>
      </c>
      <c r="F65" s="678" t="s">
        <v>737</v>
      </c>
      <c r="G65" s="681">
        <v>4</v>
      </c>
    </row>
    <row r="66" spans="2:7">
      <c r="B66" s="676">
        <v>6</v>
      </c>
      <c r="C66" s="676" t="s">
        <v>771</v>
      </c>
      <c r="D66" s="676" t="str">
        <f t="shared" si="0"/>
        <v>6塩浜小学校</v>
      </c>
      <c r="E66" s="677" t="s">
        <v>732</v>
      </c>
      <c r="F66" s="678" t="s">
        <v>765</v>
      </c>
      <c r="G66" s="681">
        <v>3</v>
      </c>
    </row>
    <row r="67" spans="2:7">
      <c r="B67" s="676">
        <v>7</v>
      </c>
      <c r="C67" s="676" t="s">
        <v>771</v>
      </c>
      <c r="D67" s="676" t="str">
        <f t="shared" ref="D67:D130" si="1">B67&amp;C67</f>
        <v>7塩浜小学校</v>
      </c>
      <c r="E67" s="677" t="s">
        <v>732</v>
      </c>
      <c r="F67" s="678" t="s">
        <v>774</v>
      </c>
      <c r="G67" s="681">
        <v>1</v>
      </c>
    </row>
    <row r="68" spans="2:7">
      <c r="B68" s="676">
        <v>8</v>
      </c>
      <c r="C68" s="676" t="s">
        <v>771</v>
      </c>
      <c r="D68" s="676" t="str">
        <f t="shared" si="1"/>
        <v>8塩浜小学校</v>
      </c>
      <c r="E68" s="677" t="s">
        <v>739</v>
      </c>
      <c r="F68" s="678" t="s">
        <v>775</v>
      </c>
      <c r="G68" s="681">
        <v>1</v>
      </c>
    </row>
    <row r="69" spans="2:7">
      <c r="B69" s="676">
        <v>9</v>
      </c>
      <c r="C69" s="676" t="s">
        <v>771</v>
      </c>
      <c r="D69" s="676" t="str">
        <f t="shared" si="1"/>
        <v>9塩浜小学校</v>
      </c>
      <c r="E69" s="677" t="s">
        <v>732</v>
      </c>
      <c r="F69" s="678" t="s">
        <v>776</v>
      </c>
      <c r="G69" s="681">
        <v>1</v>
      </c>
    </row>
    <row r="70" spans="2:7">
      <c r="B70" s="676">
        <v>10</v>
      </c>
      <c r="C70" s="676" t="s">
        <v>771</v>
      </c>
      <c r="D70" s="676" t="str">
        <f t="shared" si="1"/>
        <v>10塩浜小学校</v>
      </c>
      <c r="E70" s="677" t="s">
        <v>732</v>
      </c>
      <c r="F70" s="678" t="s">
        <v>741</v>
      </c>
      <c r="G70" s="681">
        <v>2</v>
      </c>
    </row>
    <row r="71" spans="2:7">
      <c r="B71" s="676">
        <v>11</v>
      </c>
      <c r="C71" s="676" t="s">
        <v>771</v>
      </c>
      <c r="D71" s="676" t="str">
        <f t="shared" si="1"/>
        <v>11塩浜小学校</v>
      </c>
      <c r="E71" s="677" t="s">
        <v>732</v>
      </c>
      <c r="F71" s="678" t="s">
        <v>742</v>
      </c>
      <c r="G71" s="681">
        <v>2</v>
      </c>
    </row>
    <row r="72" spans="2:7">
      <c r="B72" s="676">
        <v>12</v>
      </c>
      <c r="C72" s="676" t="s">
        <v>771</v>
      </c>
      <c r="D72" s="676" t="str">
        <f t="shared" si="1"/>
        <v>12塩浜小学校</v>
      </c>
      <c r="E72" s="677" t="s">
        <v>732</v>
      </c>
      <c r="F72" s="678" t="s">
        <v>777</v>
      </c>
      <c r="G72" s="681">
        <v>1</v>
      </c>
    </row>
    <row r="73" spans="2:7">
      <c r="B73" s="676">
        <v>13</v>
      </c>
      <c r="C73" s="676" t="s">
        <v>771</v>
      </c>
      <c r="D73" s="676" t="str">
        <f t="shared" si="1"/>
        <v>13塩浜小学校</v>
      </c>
      <c r="E73" s="677" t="s">
        <v>732</v>
      </c>
      <c r="F73" s="678" t="s">
        <v>744</v>
      </c>
      <c r="G73" s="681">
        <v>2</v>
      </c>
    </row>
    <row r="74" spans="2:7">
      <c r="B74" s="676">
        <v>14</v>
      </c>
      <c r="C74" s="676" t="s">
        <v>771</v>
      </c>
      <c r="D74" s="676" t="str">
        <f t="shared" si="1"/>
        <v>14塩浜小学校</v>
      </c>
      <c r="E74" s="677" t="s">
        <v>732</v>
      </c>
      <c r="F74" s="678" t="s">
        <v>778</v>
      </c>
      <c r="G74" s="681">
        <v>4</v>
      </c>
    </row>
    <row r="75" spans="2:7">
      <c r="B75" s="676">
        <v>15</v>
      </c>
      <c r="C75" s="676" t="s">
        <v>771</v>
      </c>
      <c r="D75" s="676" t="str">
        <f t="shared" si="1"/>
        <v>15塩浜小学校</v>
      </c>
      <c r="E75" s="677" t="s">
        <v>732</v>
      </c>
      <c r="F75" s="678" t="s">
        <v>1053</v>
      </c>
      <c r="G75" s="681">
        <v>5</v>
      </c>
    </row>
    <row r="76" spans="2:7">
      <c r="B76" s="676">
        <v>16</v>
      </c>
      <c r="C76" s="676" t="s">
        <v>771</v>
      </c>
      <c r="D76" s="676" t="str">
        <f t="shared" si="1"/>
        <v>16塩浜小学校</v>
      </c>
      <c r="E76" s="677" t="s">
        <v>748</v>
      </c>
      <c r="F76" s="678" t="s">
        <v>760</v>
      </c>
      <c r="G76" s="681">
        <v>1</v>
      </c>
    </row>
    <row r="77" spans="2:7">
      <c r="B77" s="676">
        <v>1</v>
      </c>
      <c r="C77" s="676" t="s">
        <v>779</v>
      </c>
      <c r="D77" s="676" t="str">
        <f t="shared" si="1"/>
        <v>1富洲原小学校</v>
      </c>
      <c r="E77" s="677" t="s">
        <v>732</v>
      </c>
      <c r="F77" s="678" t="s">
        <v>765</v>
      </c>
      <c r="G77" s="681">
        <v>3</v>
      </c>
    </row>
    <row r="78" spans="2:7">
      <c r="B78" s="676">
        <v>2</v>
      </c>
      <c r="C78" s="676" t="s">
        <v>779</v>
      </c>
      <c r="D78" s="676" t="str">
        <f t="shared" si="1"/>
        <v>2富洲原小学校</v>
      </c>
      <c r="E78" s="677" t="s">
        <v>732</v>
      </c>
      <c r="F78" s="678" t="s">
        <v>737</v>
      </c>
      <c r="G78" s="681">
        <v>4</v>
      </c>
    </row>
    <row r="79" spans="2:7">
      <c r="B79" s="676">
        <v>3</v>
      </c>
      <c r="C79" s="676" t="s">
        <v>779</v>
      </c>
      <c r="D79" s="676" t="str">
        <f t="shared" si="1"/>
        <v>3富洲原小学校</v>
      </c>
      <c r="E79" s="677" t="s">
        <v>732</v>
      </c>
      <c r="F79" s="678" t="s">
        <v>762</v>
      </c>
      <c r="G79" s="681">
        <v>4</v>
      </c>
    </row>
    <row r="80" spans="2:7">
      <c r="B80" s="676">
        <v>4</v>
      </c>
      <c r="C80" s="676" t="s">
        <v>779</v>
      </c>
      <c r="D80" s="676" t="str">
        <f t="shared" si="1"/>
        <v>4富洲原小学校</v>
      </c>
      <c r="E80" s="677" t="s">
        <v>732</v>
      </c>
      <c r="F80" s="678" t="s">
        <v>780</v>
      </c>
      <c r="G80" s="681">
        <v>1</v>
      </c>
    </row>
    <row r="81" spans="2:7">
      <c r="B81" s="676">
        <v>5</v>
      </c>
      <c r="C81" s="676" t="s">
        <v>779</v>
      </c>
      <c r="D81" s="676" t="str">
        <f t="shared" si="1"/>
        <v>5富洲原小学校</v>
      </c>
      <c r="E81" s="677" t="s">
        <v>732</v>
      </c>
      <c r="F81" s="678" t="s">
        <v>745</v>
      </c>
      <c r="G81" s="681">
        <v>1</v>
      </c>
    </row>
    <row r="82" spans="2:7">
      <c r="B82" s="676">
        <v>6</v>
      </c>
      <c r="C82" s="676" t="s">
        <v>779</v>
      </c>
      <c r="D82" s="676" t="str">
        <f t="shared" si="1"/>
        <v>6富洲原小学校</v>
      </c>
      <c r="E82" s="677" t="s">
        <v>732</v>
      </c>
      <c r="F82" s="678" t="s">
        <v>781</v>
      </c>
      <c r="G82" s="681">
        <v>1</v>
      </c>
    </row>
    <row r="83" spans="2:7">
      <c r="B83" s="676">
        <v>7</v>
      </c>
      <c r="C83" s="676" t="s">
        <v>779</v>
      </c>
      <c r="D83" s="676" t="str">
        <f t="shared" si="1"/>
        <v>7富洲原小学校</v>
      </c>
      <c r="E83" s="677" t="s">
        <v>739</v>
      </c>
      <c r="F83" s="678" t="s">
        <v>782</v>
      </c>
      <c r="G83" s="681">
        <v>1</v>
      </c>
    </row>
    <row r="84" spans="2:7">
      <c r="B84" s="676">
        <v>8</v>
      </c>
      <c r="C84" s="676" t="s">
        <v>779</v>
      </c>
      <c r="D84" s="676" t="str">
        <f t="shared" si="1"/>
        <v>8富洲原小学校</v>
      </c>
      <c r="E84" s="677" t="s">
        <v>748</v>
      </c>
      <c r="F84" s="678" t="s">
        <v>783</v>
      </c>
      <c r="G84" s="681">
        <v>1</v>
      </c>
    </row>
    <row r="85" spans="2:7">
      <c r="B85" s="676">
        <v>9</v>
      </c>
      <c r="C85" s="676" t="s">
        <v>779</v>
      </c>
      <c r="D85" s="676" t="str">
        <f t="shared" si="1"/>
        <v>9富洲原小学校</v>
      </c>
      <c r="E85" s="677" t="s">
        <v>732</v>
      </c>
      <c r="F85" s="678" t="s">
        <v>769</v>
      </c>
      <c r="G85" s="681">
        <v>4</v>
      </c>
    </row>
    <row r="86" spans="2:7">
      <c r="B86" s="676">
        <v>10</v>
      </c>
      <c r="C86" s="676" t="s">
        <v>779</v>
      </c>
      <c r="D86" s="676" t="str">
        <f t="shared" si="1"/>
        <v>10富洲原小学校</v>
      </c>
      <c r="E86" s="677" t="s">
        <v>732</v>
      </c>
      <c r="F86" s="678" t="s">
        <v>1052</v>
      </c>
      <c r="G86" s="681">
        <v>5</v>
      </c>
    </row>
    <row r="87" spans="2:7">
      <c r="B87" s="676">
        <v>11</v>
      </c>
      <c r="C87" s="676" t="s">
        <v>779</v>
      </c>
      <c r="D87" s="676" t="str">
        <f t="shared" si="1"/>
        <v>11富洲原小学校</v>
      </c>
      <c r="E87" s="677" t="s">
        <v>732</v>
      </c>
      <c r="F87" s="678" t="s">
        <v>744</v>
      </c>
      <c r="G87" s="681">
        <v>2</v>
      </c>
    </row>
    <row r="88" spans="2:7">
      <c r="B88" s="676">
        <v>12</v>
      </c>
      <c r="C88" s="676" t="s">
        <v>779</v>
      </c>
      <c r="D88" s="676" t="str">
        <f t="shared" si="1"/>
        <v>12富洲原小学校</v>
      </c>
      <c r="E88" s="677" t="s">
        <v>732</v>
      </c>
      <c r="F88" s="678" t="s">
        <v>741</v>
      </c>
      <c r="G88" s="681">
        <v>2</v>
      </c>
    </row>
    <row r="89" spans="2:7">
      <c r="B89" s="676">
        <v>13</v>
      </c>
      <c r="C89" s="676" t="s">
        <v>779</v>
      </c>
      <c r="D89" s="676" t="str">
        <f t="shared" si="1"/>
        <v>13富洲原小学校</v>
      </c>
      <c r="E89" s="677" t="s">
        <v>732</v>
      </c>
      <c r="F89" s="678" t="s">
        <v>742</v>
      </c>
      <c r="G89" s="681">
        <v>2</v>
      </c>
    </row>
    <row r="90" spans="2:7">
      <c r="B90" s="676">
        <v>14</v>
      </c>
      <c r="C90" s="676" t="s">
        <v>779</v>
      </c>
      <c r="D90" s="676" t="str">
        <f t="shared" si="1"/>
        <v>14富洲原小学校</v>
      </c>
      <c r="E90" s="677" t="s">
        <v>739</v>
      </c>
      <c r="F90" s="678" t="s">
        <v>784</v>
      </c>
      <c r="G90" s="681">
        <v>1</v>
      </c>
    </row>
    <row r="91" spans="2:7">
      <c r="B91" s="676">
        <v>1</v>
      </c>
      <c r="C91" s="676" t="s">
        <v>785</v>
      </c>
      <c r="D91" s="676" t="str">
        <f t="shared" si="1"/>
        <v>1羽津小学校</v>
      </c>
      <c r="E91" s="677" t="s">
        <v>732</v>
      </c>
      <c r="F91" s="678" t="s">
        <v>762</v>
      </c>
      <c r="G91" s="681">
        <v>4</v>
      </c>
    </row>
    <row r="92" spans="2:7">
      <c r="B92" s="676">
        <v>2</v>
      </c>
      <c r="C92" s="676" t="s">
        <v>785</v>
      </c>
      <c r="D92" s="676" t="str">
        <f t="shared" si="1"/>
        <v>2羽津小学校</v>
      </c>
      <c r="E92" s="677" t="s">
        <v>732</v>
      </c>
      <c r="F92" s="678" t="s">
        <v>737</v>
      </c>
      <c r="G92" s="681">
        <v>4</v>
      </c>
    </row>
    <row r="93" spans="2:7">
      <c r="B93" s="676">
        <v>3</v>
      </c>
      <c r="C93" s="676" t="s">
        <v>785</v>
      </c>
      <c r="D93" s="676" t="str">
        <f t="shared" si="1"/>
        <v>3羽津小学校</v>
      </c>
      <c r="E93" s="677" t="s">
        <v>732</v>
      </c>
      <c r="F93" s="678" t="s">
        <v>765</v>
      </c>
      <c r="G93" s="681">
        <v>3</v>
      </c>
    </row>
    <row r="94" spans="2:7">
      <c r="B94" s="676">
        <v>4</v>
      </c>
      <c r="C94" s="676" t="s">
        <v>785</v>
      </c>
      <c r="D94" s="676" t="str">
        <f t="shared" si="1"/>
        <v>4羽津小学校</v>
      </c>
      <c r="E94" s="677" t="s">
        <v>739</v>
      </c>
      <c r="F94" s="678" t="s">
        <v>786</v>
      </c>
      <c r="G94" s="681">
        <v>1</v>
      </c>
    </row>
    <row r="95" spans="2:7">
      <c r="B95" s="676">
        <v>5</v>
      </c>
      <c r="C95" s="676" t="s">
        <v>785</v>
      </c>
      <c r="D95" s="676" t="str">
        <f t="shared" si="1"/>
        <v>5羽津小学校</v>
      </c>
      <c r="E95" s="677" t="s">
        <v>739</v>
      </c>
      <c r="F95" s="678" t="s">
        <v>745</v>
      </c>
      <c r="G95" s="681">
        <v>1</v>
      </c>
    </row>
    <row r="96" spans="2:7">
      <c r="B96" s="676">
        <v>6</v>
      </c>
      <c r="C96" s="676" t="s">
        <v>785</v>
      </c>
      <c r="D96" s="676" t="str">
        <f t="shared" si="1"/>
        <v>6羽津小学校</v>
      </c>
      <c r="E96" s="677" t="s">
        <v>748</v>
      </c>
      <c r="F96" s="678" t="s">
        <v>780</v>
      </c>
      <c r="G96" s="681">
        <v>1</v>
      </c>
    </row>
    <row r="97" spans="2:7">
      <c r="B97" s="676">
        <v>7</v>
      </c>
      <c r="C97" s="676" t="s">
        <v>785</v>
      </c>
      <c r="D97" s="676" t="str">
        <f t="shared" si="1"/>
        <v>7羽津小学校</v>
      </c>
      <c r="E97" s="677" t="s">
        <v>732</v>
      </c>
      <c r="F97" s="678" t="s">
        <v>787</v>
      </c>
      <c r="G97" s="681">
        <v>1</v>
      </c>
    </row>
    <row r="98" spans="2:7">
      <c r="B98" s="676">
        <v>8</v>
      </c>
      <c r="C98" s="676" t="s">
        <v>785</v>
      </c>
      <c r="D98" s="676" t="str">
        <f t="shared" si="1"/>
        <v>8羽津小学校</v>
      </c>
      <c r="E98" s="677" t="s">
        <v>732</v>
      </c>
      <c r="F98" s="678" t="s">
        <v>788</v>
      </c>
      <c r="G98" s="681">
        <v>1</v>
      </c>
    </row>
    <row r="99" spans="2:7">
      <c r="B99" s="676">
        <v>9</v>
      </c>
      <c r="C99" s="676" t="s">
        <v>785</v>
      </c>
      <c r="D99" s="676" t="str">
        <f t="shared" si="1"/>
        <v>9羽津小学校</v>
      </c>
      <c r="E99" s="677" t="s">
        <v>732</v>
      </c>
      <c r="F99" s="678" t="s">
        <v>789</v>
      </c>
      <c r="G99" s="681">
        <v>1</v>
      </c>
    </row>
    <row r="100" spans="2:7">
      <c r="B100" s="676">
        <v>10</v>
      </c>
      <c r="C100" s="676" t="s">
        <v>785</v>
      </c>
      <c r="D100" s="676" t="str">
        <f t="shared" si="1"/>
        <v>10羽津小学校</v>
      </c>
      <c r="E100" s="677" t="s">
        <v>732</v>
      </c>
      <c r="F100" s="678" t="s">
        <v>760</v>
      </c>
      <c r="G100" s="681">
        <v>1</v>
      </c>
    </row>
    <row r="101" spans="2:7">
      <c r="B101" s="676">
        <v>11</v>
      </c>
      <c r="C101" s="676" t="s">
        <v>785</v>
      </c>
      <c r="D101" s="676" t="str">
        <f t="shared" si="1"/>
        <v>11羽津小学校</v>
      </c>
      <c r="E101" s="677" t="s">
        <v>732</v>
      </c>
      <c r="F101" s="678" t="s">
        <v>790</v>
      </c>
      <c r="G101" s="681">
        <v>2</v>
      </c>
    </row>
    <row r="102" spans="2:7">
      <c r="B102" s="676">
        <v>12</v>
      </c>
      <c r="C102" s="676" t="s">
        <v>785</v>
      </c>
      <c r="D102" s="676" t="str">
        <f t="shared" si="1"/>
        <v>12羽津小学校</v>
      </c>
      <c r="E102" s="677" t="s">
        <v>732</v>
      </c>
      <c r="F102" s="678" t="s">
        <v>744</v>
      </c>
      <c r="G102" s="681">
        <v>2</v>
      </c>
    </row>
    <row r="103" spans="2:7">
      <c r="B103" s="676">
        <v>13</v>
      </c>
      <c r="C103" s="676" t="s">
        <v>785</v>
      </c>
      <c r="D103" s="676" t="str">
        <f t="shared" si="1"/>
        <v>13羽津小学校</v>
      </c>
      <c r="E103" s="677" t="s">
        <v>732</v>
      </c>
      <c r="F103" s="678" t="s">
        <v>741</v>
      </c>
      <c r="G103" s="681">
        <v>2</v>
      </c>
    </row>
    <row r="104" spans="2:7">
      <c r="B104" s="676">
        <v>14</v>
      </c>
      <c r="C104" s="676" t="s">
        <v>785</v>
      </c>
      <c r="D104" s="676" t="str">
        <f t="shared" si="1"/>
        <v>14羽津小学校</v>
      </c>
      <c r="E104" s="677" t="s">
        <v>732</v>
      </c>
      <c r="F104" s="678" t="s">
        <v>742</v>
      </c>
      <c r="G104" s="681">
        <v>2</v>
      </c>
    </row>
    <row r="105" spans="2:7">
      <c r="B105" s="676">
        <v>15</v>
      </c>
      <c r="C105" s="676" t="s">
        <v>785</v>
      </c>
      <c r="D105" s="676" t="str">
        <f t="shared" si="1"/>
        <v>15羽津小学校</v>
      </c>
      <c r="E105" s="677" t="s">
        <v>732</v>
      </c>
      <c r="F105" s="678" t="s">
        <v>1052</v>
      </c>
      <c r="G105" s="681">
        <v>5</v>
      </c>
    </row>
    <row r="106" spans="2:7">
      <c r="B106" s="676">
        <v>16</v>
      </c>
      <c r="C106" s="676" t="s">
        <v>785</v>
      </c>
      <c r="D106" s="676" t="str">
        <f t="shared" si="1"/>
        <v>16羽津小学校</v>
      </c>
      <c r="E106" s="677" t="s">
        <v>732</v>
      </c>
      <c r="F106" s="678" t="s">
        <v>769</v>
      </c>
      <c r="G106" s="681">
        <v>4</v>
      </c>
    </row>
    <row r="107" spans="2:7">
      <c r="B107" s="676">
        <v>17</v>
      </c>
      <c r="C107" s="676" t="s">
        <v>785</v>
      </c>
      <c r="D107" s="676" t="str">
        <f t="shared" si="1"/>
        <v>17羽津小学校</v>
      </c>
      <c r="E107" s="677" t="s">
        <v>748</v>
      </c>
      <c r="F107" s="678" t="s">
        <v>791</v>
      </c>
      <c r="G107" s="681">
        <v>1</v>
      </c>
    </row>
    <row r="108" spans="2:7">
      <c r="B108" s="676">
        <v>1</v>
      </c>
      <c r="C108" s="676" t="s">
        <v>792</v>
      </c>
      <c r="D108" s="676" t="str">
        <f t="shared" si="1"/>
        <v>1常磐小学校</v>
      </c>
      <c r="E108" s="677" t="s">
        <v>732</v>
      </c>
      <c r="F108" s="678" t="s">
        <v>765</v>
      </c>
      <c r="G108" s="681">
        <v>3</v>
      </c>
    </row>
    <row r="109" spans="2:7">
      <c r="B109" s="676">
        <v>2</v>
      </c>
      <c r="C109" s="676" t="s">
        <v>792</v>
      </c>
      <c r="D109" s="676" t="str">
        <f t="shared" si="1"/>
        <v>2常磐小学校</v>
      </c>
      <c r="E109" s="677" t="s">
        <v>732</v>
      </c>
      <c r="F109" s="678" t="s">
        <v>737</v>
      </c>
      <c r="G109" s="681">
        <v>4</v>
      </c>
    </row>
    <row r="110" spans="2:7">
      <c r="B110" s="676">
        <v>3</v>
      </c>
      <c r="C110" s="676" t="s">
        <v>792</v>
      </c>
      <c r="D110" s="676" t="str">
        <f t="shared" si="1"/>
        <v>3常磐小学校</v>
      </c>
      <c r="E110" s="677" t="s">
        <v>732</v>
      </c>
      <c r="F110" s="678" t="s">
        <v>762</v>
      </c>
      <c r="G110" s="681">
        <v>4</v>
      </c>
    </row>
    <row r="111" spans="2:7">
      <c r="B111" s="676">
        <v>4</v>
      </c>
      <c r="C111" s="676" t="s">
        <v>792</v>
      </c>
      <c r="D111" s="676" t="str">
        <f t="shared" si="1"/>
        <v>4常磐小学校</v>
      </c>
      <c r="E111" s="677" t="s">
        <v>732</v>
      </c>
      <c r="F111" s="678" t="s">
        <v>790</v>
      </c>
      <c r="G111" s="681">
        <v>2</v>
      </c>
    </row>
    <row r="112" spans="2:7">
      <c r="B112" s="676">
        <v>5</v>
      </c>
      <c r="C112" s="676" t="s">
        <v>792</v>
      </c>
      <c r="D112" s="676" t="str">
        <f t="shared" si="1"/>
        <v>5常磐小学校</v>
      </c>
      <c r="E112" s="677" t="s">
        <v>732</v>
      </c>
      <c r="F112" s="678" t="s">
        <v>793</v>
      </c>
      <c r="G112" s="681">
        <v>1</v>
      </c>
    </row>
    <row r="113" spans="2:7">
      <c r="B113" s="676">
        <v>6</v>
      </c>
      <c r="C113" s="676" t="s">
        <v>792</v>
      </c>
      <c r="D113" s="676" t="str">
        <f t="shared" si="1"/>
        <v>6常磐小学校</v>
      </c>
      <c r="E113" s="677" t="s">
        <v>732</v>
      </c>
      <c r="F113" s="678" t="s">
        <v>1058</v>
      </c>
      <c r="G113" s="679">
        <v>2</v>
      </c>
    </row>
    <row r="114" spans="2:7">
      <c r="B114" s="676">
        <v>7</v>
      </c>
      <c r="C114" s="676" t="s">
        <v>792</v>
      </c>
      <c r="D114" s="676" t="str">
        <f t="shared" si="1"/>
        <v>7常磐小学校</v>
      </c>
      <c r="E114" s="677" t="s">
        <v>732</v>
      </c>
      <c r="F114" s="678" t="s">
        <v>742</v>
      </c>
      <c r="G114" s="681">
        <v>2</v>
      </c>
    </row>
    <row r="115" spans="2:7">
      <c r="B115" s="676">
        <v>8</v>
      </c>
      <c r="C115" s="676" t="s">
        <v>792</v>
      </c>
      <c r="D115" s="676" t="str">
        <f t="shared" si="1"/>
        <v>8常磐小学校</v>
      </c>
      <c r="E115" s="677" t="s">
        <v>732</v>
      </c>
      <c r="F115" s="678" t="s">
        <v>741</v>
      </c>
      <c r="G115" s="681">
        <v>2</v>
      </c>
    </row>
    <row r="116" spans="2:7">
      <c r="B116" s="676">
        <v>9</v>
      </c>
      <c r="C116" s="676" t="s">
        <v>792</v>
      </c>
      <c r="D116" s="676" t="str">
        <f t="shared" si="1"/>
        <v>9常磐小学校</v>
      </c>
      <c r="E116" s="677" t="s">
        <v>732</v>
      </c>
      <c r="F116" s="678" t="s">
        <v>744</v>
      </c>
      <c r="G116" s="681">
        <v>2</v>
      </c>
    </row>
    <row r="117" spans="2:7">
      <c r="B117" s="676">
        <v>10</v>
      </c>
      <c r="C117" s="676" t="s">
        <v>792</v>
      </c>
      <c r="D117" s="676" t="str">
        <f t="shared" si="1"/>
        <v>10常磐小学校</v>
      </c>
      <c r="E117" s="677" t="s">
        <v>732</v>
      </c>
      <c r="F117" s="678" t="s">
        <v>794</v>
      </c>
      <c r="G117" s="681">
        <v>2</v>
      </c>
    </row>
    <row r="118" spans="2:7">
      <c r="B118" s="676">
        <v>11</v>
      </c>
      <c r="C118" s="676" t="s">
        <v>792</v>
      </c>
      <c r="D118" s="676" t="str">
        <f t="shared" si="1"/>
        <v>11常磐小学校</v>
      </c>
      <c r="E118" s="677" t="s">
        <v>732</v>
      </c>
      <c r="F118" s="678" t="s">
        <v>769</v>
      </c>
      <c r="G118" s="681">
        <v>4</v>
      </c>
    </row>
    <row r="119" spans="2:7">
      <c r="B119" s="676">
        <v>12</v>
      </c>
      <c r="C119" s="676" t="s">
        <v>792</v>
      </c>
      <c r="D119" s="676" t="str">
        <f t="shared" si="1"/>
        <v>12常磐小学校</v>
      </c>
      <c r="E119" s="677" t="s">
        <v>732</v>
      </c>
      <c r="F119" s="678" t="s">
        <v>1052</v>
      </c>
      <c r="G119" s="681">
        <v>5</v>
      </c>
    </row>
    <row r="120" spans="2:7">
      <c r="B120" s="676">
        <v>13</v>
      </c>
      <c r="C120" s="676" t="s">
        <v>792</v>
      </c>
      <c r="D120" s="676" t="str">
        <f t="shared" si="1"/>
        <v>13常磐小学校</v>
      </c>
      <c r="E120" s="677" t="s">
        <v>732</v>
      </c>
      <c r="F120" s="678" t="s">
        <v>767</v>
      </c>
      <c r="G120" s="681">
        <v>1</v>
      </c>
    </row>
    <row r="121" spans="2:7">
      <c r="B121" s="676">
        <v>14</v>
      </c>
      <c r="C121" s="676" t="s">
        <v>792</v>
      </c>
      <c r="D121" s="676" t="str">
        <f t="shared" si="1"/>
        <v>14常磐小学校</v>
      </c>
      <c r="E121" s="677" t="s">
        <v>739</v>
      </c>
      <c r="F121" s="678" t="s">
        <v>759</v>
      </c>
      <c r="G121" s="681">
        <v>1</v>
      </c>
    </row>
    <row r="122" spans="2:7">
      <c r="B122" s="676">
        <v>15</v>
      </c>
      <c r="C122" s="676" t="s">
        <v>792</v>
      </c>
      <c r="D122" s="676" t="str">
        <f t="shared" si="1"/>
        <v>15常磐小学校</v>
      </c>
      <c r="E122" s="677" t="s">
        <v>748</v>
      </c>
      <c r="F122" s="678" t="s">
        <v>795</v>
      </c>
      <c r="G122" s="681">
        <v>1</v>
      </c>
    </row>
    <row r="123" spans="2:7">
      <c r="B123" s="676">
        <v>16</v>
      </c>
      <c r="C123" s="676" t="s">
        <v>792</v>
      </c>
      <c r="D123" s="676" t="str">
        <f t="shared" si="1"/>
        <v>16常磐小学校</v>
      </c>
      <c r="E123" s="677" t="s">
        <v>748</v>
      </c>
      <c r="F123" s="678" t="s">
        <v>796</v>
      </c>
      <c r="G123" s="681">
        <v>1</v>
      </c>
    </row>
    <row r="124" spans="2:7">
      <c r="B124" s="676">
        <v>1</v>
      </c>
      <c r="C124" s="676" t="s">
        <v>797</v>
      </c>
      <c r="D124" s="676" t="str">
        <f t="shared" si="1"/>
        <v>1日永小学校</v>
      </c>
      <c r="E124" s="677" t="s">
        <v>732</v>
      </c>
      <c r="F124" s="678" t="s">
        <v>762</v>
      </c>
      <c r="G124" s="681">
        <v>4</v>
      </c>
    </row>
    <row r="125" spans="2:7">
      <c r="B125" s="676">
        <v>2</v>
      </c>
      <c r="C125" s="676" t="s">
        <v>797</v>
      </c>
      <c r="D125" s="676" t="str">
        <f t="shared" si="1"/>
        <v>2日永小学校</v>
      </c>
      <c r="E125" s="677" t="s">
        <v>732</v>
      </c>
      <c r="F125" s="678" t="s">
        <v>737</v>
      </c>
      <c r="G125" s="681">
        <v>4</v>
      </c>
    </row>
    <row r="126" spans="2:7">
      <c r="B126" s="676">
        <v>3</v>
      </c>
      <c r="C126" s="676" t="s">
        <v>797</v>
      </c>
      <c r="D126" s="676" t="str">
        <f t="shared" si="1"/>
        <v>3日永小学校</v>
      </c>
      <c r="E126" s="677" t="s">
        <v>732</v>
      </c>
      <c r="F126" s="678" t="s">
        <v>765</v>
      </c>
      <c r="G126" s="681">
        <v>3</v>
      </c>
    </row>
    <row r="127" spans="2:7">
      <c r="B127" s="676">
        <v>4</v>
      </c>
      <c r="C127" s="676" t="s">
        <v>797</v>
      </c>
      <c r="D127" s="676" t="str">
        <f t="shared" si="1"/>
        <v>4日永小学校</v>
      </c>
      <c r="E127" s="677" t="s">
        <v>732</v>
      </c>
      <c r="F127" s="678" t="s">
        <v>798</v>
      </c>
      <c r="G127" s="681">
        <v>1</v>
      </c>
    </row>
    <row r="128" spans="2:7">
      <c r="B128" s="676">
        <v>5</v>
      </c>
      <c r="C128" s="676" t="s">
        <v>797</v>
      </c>
      <c r="D128" s="676" t="str">
        <f t="shared" si="1"/>
        <v>5日永小学校</v>
      </c>
      <c r="E128" s="677" t="s">
        <v>739</v>
      </c>
      <c r="F128" s="678" t="s">
        <v>780</v>
      </c>
      <c r="G128" s="681">
        <v>1</v>
      </c>
    </row>
    <row r="129" spans="2:7">
      <c r="B129" s="676">
        <v>6</v>
      </c>
      <c r="C129" s="676" t="s">
        <v>797</v>
      </c>
      <c r="D129" s="676" t="str">
        <f t="shared" si="1"/>
        <v>6日永小学校</v>
      </c>
      <c r="E129" s="677" t="s">
        <v>739</v>
      </c>
      <c r="F129" s="678" t="s">
        <v>799</v>
      </c>
      <c r="G129" s="681">
        <v>1</v>
      </c>
    </row>
    <row r="130" spans="2:7">
      <c r="B130" s="676">
        <v>7</v>
      </c>
      <c r="C130" s="676" t="s">
        <v>797</v>
      </c>
      <c r="D130" s="676" t="str">
        <f t="shared" si="1"/>
        <v>7日永小学校</v>
      </c>
      <c r="E130" s="677" t="s">
        <v>732</v>
      </c>
      <c r="F130" s="678" t="s">
        <v>1052</v>
      </c>
      <c r="G130" s="681">
        <v>5</v>
      </c>
    </row>
    <row r="131" spans="2:7">
      <c r="B131" s="676">
        <v>8</v>
      </c>
      <c r="C131" s="676" t="s">
        <v>797</v>
      </c>
      <c r="D131" s="676" t="str">
        <f t="shared" ref="D131:D194" si="2">B131&amp;C131</f>
        <v>8日永小学校</v>
      </c>
      <c r="E131" s="677" t="s">
        <v>732</v>
      </c>
      <c r="F131" s="678" t="s">
        <v>769</v>
      </c>
      <c r="G131" s="681">
        <v>4</v>
      </c>
    </row>
    <row r="132" spans="2:7">
      <c r="B132" s="676">
        <v>9</v>
      </c>
      <c r="C132" s="676" t="s">
        <v>797</v>
      </c>
      <c r="D132" s="676" t="str">
        <f t="shared" si="2"/>
        <v>9日永小学校</v>
      </c>
      <c r="E132" s="677" t="s">
        <v>732</v>
      </c>
      <c r="F132" s="678" t="s">
        <v>800</v>
      </c>
      <c r="G132" s="681">
        <v>1</v>
      </c>
    </row>
    <row r="133" spans="2:7">
      <c r="B133" s="676">
        <v>10</v>
      </c>
      <c r="C133" s="676" t="s">
        <v>797</v>
      </c>
      <c r="D133" s="676" t="str">
        <f t="shared" si="2"/>
        <v>10日永小学校</v>
      </c>
      <c r="E133" s="677" t="s">
        <v>732</v>
      </c>
      <c r="F133" s="678" t="s">
        <v>741</v>
      </c>
      <c r="G133" s="681">
        <v>2</v>
      </c>
    </row>
    <row r="134" spans="2:7">
      <c r="B134" s="676">
        <v>11</v>
      </c>
      <c r="C134" s="676" t="s">
        <v>797</v>
      </c>
      <c r="D134" s="676" t="str">
        <f t="shared" si="2"/>
        <v>11日永小学校</v>
      </c>
      <c r="E134" s="677" t="s">
        <v>732</v>
      </c>
      <c r="F134" s="678" t="s">
        <v>742</v>
      </c>
      <c r="G134" s="681">
        <v>2</v>
      </c>
    </row>
    <row r="135" spans="2:7">
      <c r="B135" s="676">
        <v>12</v>
      </c>
      <c r="C135" s="676" t="s">
        <v>797</v>
      </c>
      <c r="D135" s="676" t="str">
        <f t="shared" si="2"/>
        <v>12日永小学校</v>
      </c>
      <c r="E135" s="677" t="s">
        <v>732</v>
      </c>
      <c r="F135" s="678" t="s">
        <v>744</v>
      </c>
      <c r="G135" s="681">
        <v>2</v>
      </c>
    </row>
    <row r="136" spans="2:7">
      <c r="B136" s="676">
        <v>13</v>
      </c>
      <c r="C136" s="676" t="s">
        <v>797</v>
      </c>
      <c r="D136" s="676" t="str">
        <f t="shared" si="2"/>
        <v>13日永小学校</v>
      </c>
      <c r="E136" s="677" t="s">
        <v>732</v>
      </c>
      <c r="F136" s="678" t="s">
        <v>801</v>
      </c>
      <c r="G136" s="681">
        <v>1</v>
      </c>
    </row>
    <row r="137" spans="2:7">
      <c r="B137" s="676">
        <v>14</v>
      </c>
      <c r="C137" s="676" t="s">
        <v>797</v>
      </c>
      <c r="D137" s="676" t="str">
        <f t="shared" si="2"/>
        <v>14日永小学校</v>
      </c>
      <c r="E137" s="677" t="s">
        <v>739</v>
      </c>
      <c r="F137" s="678" t="s">
        <v>760</v>
      </c>
      <c r="G137" s="681">
        <v>1</v>
      </c>
    </row>
    <row r="138" spans="2:7">
      <c r="B138" s="676">
        <v>1</v>
      </c>
      <c r="C138" s="676" t="s">
        <v>802</v>
      </c>
      <c r="D138" s="676" t="str">
        <f t="shared" si="2"/>
        <v>1四郷小学校</v>
      </c>
      <c r="E138" s="677" t="s">
        <v>732</v>
      </c>
      <c r="F138" s="678" t="s">
        <v>765</v>
      </c>
      <c r="G138" s="681">
        <v>3</v>
      </c>
    </row>
    <row r="139" spans="2:7">
      <c r="B139" s="676">
        <v>2</v>
      </c>
      <c r="C139" s="676" t="s">
        <v>802</v>
      </c>
      <c r="D139" s="676" t="str">
        <f t="shared" si="2"/>
        <v>2四郷小学校</v>
      </c>
      <c r="E139" s="677" t="s">
        <v>732</v>
      </c>
      <c r="F139" s="678" t="s">
        <v>737</v>
      </c>
      <c r="G139" s="681">
        <v>4</v>
      </c>
    </row>
    <row r="140" spans="2:7">
      <c r="B140" s="676">
        <v>3</v>
      </c>
      <c r="C140" s="676" t="s">
        <v>802</v>
      </c>
      <c r="D140" s="676" t="str">
        <f t="shared" si="2"/>
        <v>3四郷小学校</v>
      </c>
      <c r="E140" s="677" t="s">
        <v>732</v>
      </c>
      <c r="F140" s="678" t="s">
        <v>762</v>
      </c>
      <c r="G140" s="681">
        <v>4</v>
      </c>
    </row>
    <row r="141" spans="2:7">
      <c r="B141" s="676">
        <v>4</v>
      </c>
      <c r="C141" s="676" t="s">
        <v>802</v>
      </c>
      <c r="D141" s="676" t="str">
        <f t="shared" si="2"/>
        <v>4四郷小学校</v>
      </c>
      <c r="E141" s="677" t="s">
        <v>732</v>
      </c>
      <c r="F141" s="678" t="s">
        <v>745</v>
      </c>
      <c r="G141" s="681">
        <v>1</v>
      </c>
    </row>
    <row r="142" spans="2:7">
      <c r="B142" s="676">
        <v>5</v>
      </c>
      <c r="C142" s="676" t="s">
        <v>802</v>
      </c>
      <c r="D142" s="676" t="str">
        <f t="shared" si="2"/>
        <v>5四郷小学校</v>
      </c>
      <c r="E142" s="677" t="s">
        <v>732</v>
      </c>
      <c r="F142" s="678" t="s">
        <v>780</v>
      </c>
      <c r="G142" s="681">
        <v>1</v>
      </c>
    </row>
    <row r="143" spans="2:7">
      <c r="B143" s="676">
        <v>6</v>
      </c>
      <c r="C143" s="676" t="s">
        <v>802</v>
      </c>
      <c r="D143" s="676" t="str">
        <f t="shared" si="2"/>
        <v>6四郷小学校</v>
      </c>
      <c r="E143" s="677" t="s">
        <v>748</v>
      </c>
      <c r="F143" s="678" t="s">
        <v>795</v>
      </c>
      <c r="G143" s="681">
        <v>1</v>
      </c>
    </row>
    <row r="144" spans="2:7">
      <c r="B144" s="676">
        <v>7</v>
      </c>
      <c r="C144" s="676" t="s">
        <v>802</v>
      </c>
      <c r="D144" s="676" t="str">
        <f t="shared" si="2"/>
        <v>7四郷小学校</v>
      </c>
      <c r="E144" s="677" t="s">
        <v>748</v>
      </c>
      <c r="F144" s="678" t="s">
        <v>803</v>
      </c>
      <c r="G144" s="681">
        <v>1</v>
      </c>
    </row>
    <row r="145" spans="2:7">
      <c r="B145" s="676">
        <v>8</v>
      </c>
      <c r="C145" s="676" t="s">
        <v>802</v>
      </c>
      <c r="D145" s="676" t="str">
        <f t="shared" si="2"/>
        <v>8四郷小学校</v>
      </c>
      <c r="E145" s="677" t="s">
        <v>732</v>
      </c>
      <c r="F145" s="678" t="s">
        <v>769</v>
      </c>
      <c r="G145" s="681">
        <v>4</v>
      </c>
    </row>
    <row r="146" spans="2:7">
      <c r="B146" s="676">
        <v>9</v>
      </c>
      <c r="C146" s="676" t="s">
        <v>802</v>
      </c>
      <c r="D146" s="676" t="str">
        <f t="shared" si="2"/>
        <v>9四郷小学校</v>
      </c>
      <c r="E146" s="677" t="s">
        <v>732</v>
      </c>
      <c r="F146" s="678" t="s">
        <v>1052</v>
      </c>
      <c r="G146" s="681">
        <v>5</v>
      </c>
    </row>
    <row r="147" spans="2:7">
      <c r="B147" s="676">
        <v>10</v>
      </c>
      <c r="C147" s="676" t="s">
        <v>802</v>
      </c>
      <c r="D147" s="676" t="str">
        <f t="shared" si="2"/>
        <v>10四郷小学校</v>
      </c>
      <c r="E147" s="677" t="s">
        <v>732</v>
      </c>
      <c r="F147" s="678" t="s">
        <v>744</v>
      </c>
      <c r="G147" s="681">
        <v>2</v>
      </c>
    </row>
    <row r="148" spans="2:7">
      <c r="B148" s="676">
        <v>11</v>
      </c>
      <c r="C148" s="676" t="s">
        <v>802</v>
      </c>
      <c r="D148" s="676" t="str">
        <f t="shared" si="2"/>
        <v>11四郷小学校</v>
      </c>
      <c r="E148" s="677" t="s">
        <v>732</v>
      </c>
      <c r="F148" s="678" t="s">
        <v>741</v>
      </c>
      <c r="G148" s="681">
        <v>2</v>
      </c>
    </row>
    <row r="149" spans="2:7">
      <c r="B149" s="676">
        <v>12</v>
      </c>
      <c r="C149" s="676" t="s">
        <v>802</v>
      </c>
      <c r="D149" s="676" t="str">
        <f t="shared" si="2"/>
        <v>12四郷小学校</v>
      </c>
      <c r="E149" s="677" t="s">
        <v>732</v>
      </c>
      <c r="F149" s="678" t="s">
        <v>742</v>
      </c>
      <c r="G149" s="681">
        <v>2</v>
      </c>
    </row>
    <row r="150" spans="2:7">
      <c r="B150" s="676">
        <v>1</v>
      </c>
      <c r="C150" s="676" t="s">
        <v>804</v>
      </c>
      <c r="D150" s="676" t="str">
        <f t="shared" si="2"/>
        <v>1内部小学校</v>
      </c>
      <c r="E150" s="677" t="s">
        <v>732</v>
      </c>
      <c r="F150" s="678" t="s">
        <v>805</v>
      </c>
      <c r="G150" s="681">
        <v>1</v>
      </c>
    </row>
    <row r="151" spans="2:7">
      <c r="B151" s="676">
        <v>2</v>
      </c>
      <c r="C151" s="676" t="s">
        <v>804</v>
      </c>
      <c r="D151" s="676" t="str">
        <f t="shared" si="2"/>
        <v>2内部小学校</v>
      </c>
      <c r="E151" s="677" t="s">
        <v>732</v>
      </c>
      <c r="F151" s="678" t="s">
        <v>765</v>
      </c>
      <c r="G151" s="681">
        <v>4</v>
      </c>
    </row>
    <row r="152" spans="2:7">
      <c r="B152" s="676">
        <v>3</v>
      </c>
      <c r="C152" s="676" t="s">
        <v>804</v>
      </c>
      <c r="D152" s="676" t="str">
        <f t="shared" si="2"/>
        <v>3内部小学校</v>
      </c>
      <c r="E152" s="677" t="s">
        <v>732</v>
      </c>
      <c r="F152" s="678" t="s">
        <v>737</v>
      </c>
      <c r="G152" s="681">
        <v>4</v>
      </c>
    </row>
    <row r="153" spans="2:7">
      <c r="B153" s="676">
        <v>4</v>
      </c>
      <c r="C153" s="676" t="s">
        <v>804</v>
      </c>
      <c r="D153" s="676" t="str">
        <f t="shared" si="2"/>
        <v>4内部小学校</v>
      </c>
      <c r="E153" s="677" t="s">
        <v>732</v>
      </c>
      <c r="F153" s="678" t="s">
        <v>762</v>
      </c>
      <c r="G153" s="681">
        <v>4</v>
      </c>
    </row>
    <row r="154" spans="2:7">
      <c r="B154" s="676">
        <v>5</v>
      </c>
      <c r="C154" s="676" t="s">
        <v>804</v>
      </c>
      <c r="D154" s="676" t="str">
        <f t="shared" si="2"/>
        <v>5内部小学校</v>
      </c>
      <c r="E154" s="677" t="s">
        <v>739</v>
      </c>
      <c r="F154" s="678" t="s">
        <v>806</v>
      </c>
      <c r="G154" s="681">
        <v>1</v>
      </c>
    </row>
    <row r="155" spans="2:7">
      <c r="B155" s="676">
        <v>6</v>
      </c>
      <c r="C155" s="676" t="s">
        <v>804</v>
      </c>
      <c r="D155" s="676" t="str">
        <f t="shared" si="2"/>
        <v>6内部小学校</v>
      </c>
      <c r="E155" s="677" t="s">
        <v>732</v>
      </c>
      <c r="F155" s="678" t="s">
        <v>794</v>
      </c>
      <c r="G155" s="681">
        <v>2</v>
      </c>
    </row>
    <row r="156" spans="2:7">
      <c r="B156" s="676">
        <v>7</v>
      </c>
      <c r="C156" s="676" t="s">
        <v>804</v>
      </c>
      <c r="D156" s="676" t="str">
        <f t="shared" si="2"/>
        <v>7内部小学校</v>
      </c>
      <c r="E156" s="677" t="s">
        <v>732</v>
      </c>
      <c r="F156" s="678" t="s">
        <v>742</v>
      </c>
      <c r="G156" s="681">
        <v>2</v>
      </c>
    </row>
    <row r="157" spans="2:7">
      <c r="B157" s="676">
        <v>8</v>
      </c>
      <c r="C157" s="676" t="s">
        <v>804</v>
      </c>
      <c r="D157" s="676" t="str">
        <f t="shared" si="2"/>
        <v>8内部小学校</v>
      </c>
      <c r="E157" s="677" t="s">
        <v>732</v>
      </c>
      <c r="F157" s="678" t="s">
        <v>741</v>
      </c>
      <c r="G157" s="681">
        <v>2</v>
      </c>
    </row>
    <row r="158" spans="2:7">
      <c r="B158" s="676">
        <v>9</v>
      </c>
      <c r="C158" s="676" t="s">
        <v>804</v>
      </c>
      <c r="D158" s="676" t="str">
        <f t="shared" si="2"/>
        <v>9内部小学校</v>
      </c>
      <c r="E158" s="677" t="s">
        <v>732</v>
      </c>
      <c r="F158" s="678" t="s">
        <v>769</v>
      </c>
      <c r="G158" s="681">
        <v>4</v>
      </c>
    </row>
    <row r="159" spans="2:7">
      <c r="B159" s="676">
        <v>10</v>
      </c>
      <c r="C159" s="676" t="s">
        <v>804</v>
      </c>
      <c r="D159" s="676" t="str">
        <f t="shared" si="2"/>
        <v>10内部小学校</v>
      </c>
      <c r="E159" s="677" t="s">
        <v>732</v>
      </c>
      <c r="F159" s="678" t="s">
        <v>1054</v>
      </c>
      <c r="G159" s="681">
        <v>5</v>
      </c>
    </row>
    <row r="160" spans="2:7">
      <c r="B160" s="676">
        <v>11</v>
      </c>
      <c r="C160" s="676" t="s">
        <v>804</v>
      </c>
      <c r="D160" s="676" t="str">
        <f t="shared" si="2"/>
        <v>11内部小学校</v>
      </c>
      <c r="E160" s="677" t="s">
        <v>732</v>
      </c>
      <c r="F160" s="678" t="s">
        <v>744</v>
      </c>
      <c r="G160" s="681">
        <v>2</v>
      </c>
    </row>
    <row r="161" spans="2:7">
      <c r="B161" s="676">
        <v>12</v>
      </c>
      <c r="C161" s="676" t="s">
        <v>804</v>
      </c>
      <c r="D161" s="676" t="str">
        <f t="shared" si="2"/>
        <v>12内部小学校</v>
      </c>
      <c r="E161" s="677" t="s">
        <v>748</v>
      </c>
      <c r="F161" s="678" t="s">
        <v>807</v>
      </c>
      <c r="G161" s="681">
        <v>1</v>
      </c>
    </row>
    <row r="162" spans="2:7">
      <c r="B162" s="676">
        <v>1</v>
      </c>
      <c r="C162" s="676" t="s">
        <v>808</v>
      </c>
      <c r="D162" s="676" t="str">
        <f t="shared" si="2"/>
        <v>1小山田小学校</v>
      </c>
      <c r="E162" s="677" t="s">
        <v>732</v>
      </c>
      <c r="F162" s="678" t="s">
        <v>762</v>
      </c>
      <c r="G162" s="681">
        <v>4</v>
      </c>
    </row>
    <row r="163" spans="2:7">
      <c r="B163" s="676">
        <v>2</v>
      </c>
      <c r="C163" s="676" t="s">
        <v>808</v>
      </c>
      <c r="D163" s="676" t="str">
        <f t="shared" si="2"/>
        <v>2小山田小学校</v>
      </c>
      <c r="E163" s="677" t="s">
        <v>732</v>
      </c>
      <c r="F163" s="678" t="s">
        <v>737</v>
      </c>
      <c r="G163" s="681">
        <v>4</v>
      </c>
    </row>
    <row r="164" spans="2:7">
      <c r="B164" s="676">
        <v>3</v>
      </c>
      <c r="C164" s="676" t="s">
        <v>808</v>
      </c>
      <c r="D164" s="676" t="str">
        <f t="shared" si="2"/>
        <v>3小山田小学校</v>
      </c>
      <c r="E164" s="677" t="s">
        <v>732</v>
      </c>
      <c r="F164" s="678" t="s">
        <v>765</v>
      </c>
      <c r="G164" s="681">
        <v>3</v>
      </c>
    </row>
    <row r="165" spans="2:7">
      <c r="B165" s="676">
        <v>4</v>
      </c>
      <c r="C165" s="676" t="s">
        <v>808</v>
      </c>
      <c r="D165" s="676" t="str">
        <f t="shared" si="2"/>
        <v>4小山田小学校</v>
      </c>
      <c r="E165" s="677" t="s">
        <v>732</v>
      </c>
      <c r="F165" s="678" t="s">
        <v>809</v>
      </c>
      <c r="G165" s="681">
        <v>1</v>
      </c>
    </row>
    <row r="166" spans="2:7">
      <c r="B166" s="676">
        <v>5</v>
      </c>
      <c r="C166" s="676" t="s">
        <v>808</v>
      </c>
      <c r="D166" s="676" t="str">
        <f t="shared" si="2"/>
        <v>5小山田小学校</v>
      </c>
      <c r="E166" s="677" t="s">
        <v>739</v>
      </c>
      <c r="F166" s="678" t="s">
        <v>790</v>
      </c>
      <c r="G166" s="681">
        <v>2</v>
      </c>
    </row>
    <row r="167" spans="2:7">
      <c r="B167" s="676">
        <v>6</v>
      </c>
      <c r="C167" s="676" t="s">
        <v>808</v>
      </c>
      <c r="D167" s="676" t="str">
        <f t="shared" si="2"/>
        <v>6小山田小学校</v>
      </c>
      <c r="E167" s="677" t="s">
        <v>739</v>
      </c>
      <c r="F167" s="678" t="s">
        <v>745</v>
      </c>
      <c r="G167" s="681">
        <v>1</v>
      </c>
    </row>
    <row r="168" spans="2:7">
      <c r="B168" s="676">
        <v>7</v>
      </c>
      <c r="C168" s="676" t="s">
        <v>808</v>
      </c>
      <c r="D168" s="676" t="str">
        <f t="shared" si="2"/>
        <v>7小山田小学校</v>
      </c>
      <c r="E168" s="677" t="s">
        <v>739</v>
      </c>
      <c r="F168" s="678" t="s">
        <v>810</v>
      </c>
      <c r="G168" s="681">
        <v>1</v>
      </c>
    </row>
    <row r="169" spans="2:7">
      <c r="B169" s="676">
        <v>8</v>
      </c>
      <c r="C169" s="676" t="s">
        <v>808</v>
      </c>
      <c r="D169" s="676" t="str">
        <f t="shared" si="2"/>
        <v>8小山田小学校</v>
      </c>
      <c r="E169" s="677" t="s">
        <v>732</v>
      </c>
      <c r="F169" s="678" t="s">
        <v>742</v>
      </c>
      <c r="G169" s="681">
        <v>2</v>
      </c>
    </row>
    <row r="170" spans="2:7">
      <c r="B170" s="676">
        <v>9</v>
      </c>
      <c r="C170" s="676" t="s">
        <v>808</v>
      </c>
      <c r="D170" s="676" t="str">
        <f t="shared" si="2"/>
        <v>9小山田小学校</v>
      </c>
      <c r="E170" s="677" t="s">
        <v>732</v>
      </c>
      <c r="F170" s="678" t="s">
        <v>811</v>
      </c>
      <c r="G170" s="681">
        <v>2</v>
      </c>
    </row>
    <row r="171" spans="2:7">
      <c r="B171" s="676">
        <v>10</v>
      </c>
      <c r="C171" s="676" t="s">
        <v>808</v>
      </c>
      <c r="D171" s="676" t="str">
        <f t="shared" si="2"/>
        <v>10小山田小学校</v>
      </c>
      <c r="E171" s="677" t="s">
        <v>732</v>
      </c>
      <c r="F171" s="678" t="s">
        <v>744</v>
      </c>
      <c r="G171" s="681">
        <v>2</v>
      </c>
    </row>
    <row r="172" spans="2:7">
      <c r="B172" s="676">
        <v>11</v>
      </c>
      <c r="C172" s="676" t="s">
        <v>808</v>
      </c>
      <c r="D172" s="676" t="str">
        <f t="shared" si="2"/>
        <v>11小山田小学校</v>
      </c>
      <c r="E172" s="677" t="s">
        <v>732</v>
      </c>
      <c r="F172" s="678" t="s">
        <v>1052</v>
      </c>
      <c r="G172" s="681">
        <v>5</v>
      </c>
    </row>
    <row r="173" spans="2:7">
      <c r="B173" s="676">
        <v>12</v>
      </c>
      <c r="C173" s="676" t="s">
        <v>808</v>
      </c>
      <c r="D173" s="676" t="str">
        <f t="shared" si="2"/>
        <v>12小山田小学校</v>
      </c>
      <c r="E173" s="677" t="s">
        <v>732</v>
      </c>
      <c r="F173" s="678" t="s">
        <v>769</v>
      </c>
      <c r="G173" s="681">
        <v>4</v>
      </c>
    </row>
    <row r="174" spans="2:7">
      <c r="B174" s="676">
        <v>13</v>
      </c>
      <c r="C174" s="676" t="s">
        <v>808</v>
      </c>
      <c r="D174" s="676" t="str">
        <f t="shared" si="2"/>
        <v>13小山田小学校</v>
      </c>
      <c r="E174" s="677" t="s">
        <v>748</v>
      </c>
      <c r="F174" s="678" t="s">
        <v>760</v>
      </c>
      <c r="G174" s="681">
        <v>1</v>
      </c>
    </row>
    <row r="175" spans="2:7">
      <c r="B175" s="676">
        <v>1</v>
      </c>
      <c r="C175" s="676" t="s">
        <v>812</v>
      </c>
      <c r="D175" s="676" t="str">
        <f t="shared" si="2"/>
        <v>1河原田小学校</v>
      </c>
      <c r="E175" s="677" t="s">
        <v>732</v>
      </c>
      <c r="F175" s="678" t="s">
        <v>765</v>
      </c>
      <c r="G175" s="681">
        <v>3</v>
      </c>
    </row>
    <row r="176" spans="2:7">
      <c r="B176" s="676">
        <v>2</v>
      </c>
      <c r="C176" s="676" t="s">
        <v>812</v>
      </c>
      <c r="D176" s="676" t="str">
        <f t="shared" si="2"/>
        <v>2河原田小学校</v>
      </c>
      <c r="E176" s="677" t="s">
        <v>732</v>
      </c>
      <c r="F176" s="678" t="s">
        <v>737</v>
      </c>
      <c r="G176" s="681">
        <v>4</v>
      </c>
    </row>
    <row r="177" spans="2:7">
      <c r="B177" s="676">
        <v>3</v>
      </c>
      <c r="C177" s="676" t="s">
        <v>812</v>
      </c>
      <c r="D177" s="676" t="str">
        <f t="shared" si="2"/>
        <v>3河原田小学校</v>
      </c>
      <c r="E177" s="677" t="s">
        <v>732</v>
      </c>
      <c r="F177" s="678" t="s">
        <v>762</v>
      </c>
      <c r="G177" s="681">
        <v>4</v>
      </c>
    </row>
    <row r="178" spans="2:7">
      <c r="B178" s="676">
        <v>4</v>
      </c>
      <c r="C178" s="676" t="s">
        <v>812</v>
      </c>
      <c r="D178" s="676" t="str">
        <f t="shared" si="2"/>
        <v>4河原田小学校</v>
      </c>
      <c r="E178" s="677" t="s">
        <v>732</v>
      </c>
      <c r="F178" s="678" t="s">
        <v>745</v>
      </c>
      <c r="G178" s="681">
        <v>1</v>
      </c>
    </row>
    <row r="179" spans="2:7">
      <c r="B179" s="676">
        <v>5</v>
      </c>
      <c r="C179" s="676" t="s">
        <v>812</v>
      </c>
      <c r="D179" s="676" t="str">
        <f t="shared" si="2"/>
        <v>5河原田小学校</v>
      </c>
      <c r="E179" s="677" t="s">
        <v>732</v>
      </c>
      <c r="F179" s="678" t="s">
        <v>1052</v>
      </c>
      <c r="G179" s="681">
        <v>5</v>
      </c>
    </row>
    <row r="180" spans="2:7">
      <c r="B180" s="676">
        <v>6</v>
      </c>
      <c r="C180" s="676" t="s">
        <v>812</v>
      </c>
      <c r="D180" s="676" t="str">
        <f t="shared" si="2"/>
        <v>6河原田小学校</v>
      </c>
      <c r="E180" s="677" t="s">
        <v>732</v>
      </c>
      <c r="F180" s="678" t="s">
        <v>769</v>
      </c>
      <c r="G180" s="681">
        <v>4</v>
      </c>
    </row>
    <row r="181" spans="2:7">
      <c r="B181" s="676">
        <v>7</v>
      </c>
      <c r="C181" s="676" t="s">
        <v>812</v>
      </c>
      <c r="D181" s="676" t="str">
        <f t="shared" si="2"/>
        <v>7河原田小学校</v>
      </c>
      <c r="E181" s="677" t="s">
        <v>732</v>
      </c>
      <c r="F181" s="678" t="s">
        <v>1058</v>
      </c>
      <c r="G181" s="679">
        <v>2</v>
      </c>
    </row>
    <row r="182" spans="2:7">
      <c r="B182" s="676">
        <v>8</v>
      </c>
      <c r="C182" s="676" t="s">
        <v>812</v>
      </c>
      <c r="D182" s="676" t="str">
        <f t="shared" si="2"/>
        <v>8河原田小学校</v>
      </c>
      <c r="E182" s="677" t="s">
        <v>732</v>
      </c>
      <c r="F182" s="678" t="s">
        <v>790</v>
      </c>
      <c r="G182" s="681">
        <v>2</v>
      </c>
    </row>
    <row r="183" spans="2:7">
      <c r="B183" s="676">
        <v>9</v>
      </c>
      <c r="C183" s="676" t="s">
        <v>812</v>
      </c>
      <c r="D183" s="676" t="str">
        <f t="shared" si="2"/>
        <v>9河原田小学校</v>
      </c>
      <c r="E183" s="677" t="s">
        <v>732</v>
      </c>
      <c r="F183" s="678" t="s">
        <v>770</v>
      </c>
      <c r="G183" s="681">
        <v>2</v>
      </c>
    </row>
    <row r="184" spans="2:7">
      <c r="B184" s="676">
        <v>10</v>
      </c>
      <c r="C184" s="676" t="s">
        <v>812</v>
      </c>
      <c r="D184" s="676" t="str">
        <f t="shared" si="2"/>
        <v>10河原田小学校</v>
      </c>
      <c r="E184" s="677" t="s">
        <v>732</v>
      </c>
      <c r="F184" s="678" t="s">
        <v>813</v>
      </c>
      <c r="G184" s="681">
        <v>2</v>
      </c>
    </row>
    <row r="185" spans="2:7">
      <c r="B185" s="676">
        <v>11</v>
      </c>
      <c r="C185" s="676" t="s">
        <v>812</v>
      </c>
      <c r="D185" s="676" t="str">
        <f t="shared" si="2"/>
        <v>11河原田小学校</v>
      </c>
      <c r="E185" s="677" t="s">
        <v>732</v>
      </c>
      <c r="F185" s="678" t="s">
        <v>744</v>
      </c>
      <c r="G185" s="681">
        <v>2</v>
      </c>
    </row>
    <row r="186" spans="2:7">
      <c r="B186" s="676">
        <v>12</v>
      </c>
      <c r="C186" s="676" t="s">
        <v>812</v>
      </c>
      <c r="D186" s="676" t="str">
        <f t="shared" si="2"/>
        <v>12河原田小学校</v>
      </c>
      <c r="E186" s="677" t="s">
        <v>732</v>
      </c>
      <c r="F186" s="678" t="s">
        <v>814</v>
      </c>
      <c r="G186" s="681">
        <v>1</v>
      </c>
    </row>
    <row r="187" spans="2:7">
      <c r="B187" s="676">
        <v>13</v>
      </c>
      <c r="C187" s="676" t="s">
        <v>812</v>
      </c>
      <c r="D187" s="676" t="str">
        <f t="shared" si="2"/>
        <v>13河原田小学校</v>
      </c>
      <c r="E187" s="677" t="s">
        <v>732</v>
      </c>
      <c r="F187" s="678" t="s">
        <v>815</v>
      </c>
      <c r="G187" s="681">
        <v>1</v>
      </c>
    </row>
    <row r="188" spans="2:7">
      <c r="B188" s="676">
        <v>14</v>
      </c>
      <c r="C188" s="676" t="s">
        <v>812</v>
      </c>
      <c r="D188" s="676" t="str">
        <f t="shared" si="2"/>
        <v>14河原田小学校</v>
      </c>
      <c r="E188" s="677" t="s">
        <v>732</v>
      </c>
      <c r="F188" s="678" t="s">
        <v>816</v>
      </c>
      <c r="G188" s="681">
        <v>1</v>
      </c>
    </row>
    <row r="189" spans="2:7">
      <c r="B189" s="676">
        <v>15</v>
      </c>
      <c r="C189" s="676" t="s">
        <v>812</v>
      </c>
      <c r="D189" s="676" t="str">
        <f t="shared" si="2"/>
        <v>15河原田小学校</v>
      </c>
      <c r="E189" s="677" t="s">
        <v>739</v>
      </c>
      <c r="F189" s="678" t="s">
        <v>817</v>
      </c>
      <c r="G189" s="681">
        <v>1</v>
      </c>
    </row>
    <row r="190" spans="2:7">
      <c r="B190" s="676">
        <v>16</v>
      </c>
      <c r="C190" s="676" t="s">
        <v>812</v>
      </c>
      <c r="D190" s="676" t="str">
        <f t="shared" si="2"/>
        <v>16河原田小学校</v>
      </c>
      <c r="E190" s="677" t="s">
        <v>739</v>
      </c>
      <c r="F190" s="678" t="s">
        <v>817</v>
      </c>
      <c r="G190" s="681">
        <v>1</v>
      </c>
    </row>
    <row r="191" spans="2:7">
      <c r="B191" s="676">
        <v>17</v>
      </c>
      <c r="C191" s="676" t="s">
        <v>812</v>
      </c>
      <c r="D191" s="676" t="str">
        <f t="shared" si="2"/>
        <v>17河原田小学校</v>
      </c>
      <c r="E191" s="677" t="s">
        <v>739</v>
      </c>
      <c r="F191" s="678" t="s">
        <v>760</v>
      </c>
      <c r="G191" s="681">
        <v>1</v>
      </c>
    </row>
    <row r="192" spans="2:7">
      <c r="B192" s="676">
        <v>18</v>
      </c>
      <c r="C192" s="676" t="s">
        <v>812</v>
      </c>
      <c r="D192" s="676" t="str">
        <f t="shared" si="2"/>
        <v>18河原田小学校</v>
      </c>
      <c r="E192" s="677" t="s">
        <v>739</v>
      </c>
      <c r="F192" s="678" t="s">
        <v>818</v>
      </c>
      <c r="G192" s="681">
        <v>1</v>
      </c>
    </row>
    <row r="193" spans="2:7">
      <c r="B193" s="676">
        <v>1</v>
      </c>
      <c r="C193" s="676" t="s">
        <v>819</v>
      </c>
      <c r="D193" s="676" t="str">
        <f t="shared" si="2"/>
        <v>1川島小学校</v>
      </c>
      <c r="E193" s="677" t="s">
        <v>732</v>
      </c>
      <c r="F193" s="678" t="s">
        <v>790</v>
      </c>
      <c r="G193" s="681">
        <v>2</v>
      </c>
    </row>
    <row r="194" spans="2:7">
      <c r="B194" s="676">
        <v>2</v>
      </c>
      <c r="C194" s="676" t="s">
        <v>819</v>
      </c>
      <c r="D194" s="676" t="str">
        <f t="shared" si="2"/>
        <v>2川島小学校</v>
      </c>
      <c r="E194" s="677" t="s">
        <v>732</v>
      </c>
      <c r="F194" s="678" t="s">
        <v>762</v>
      </c>
      <c r="G194" s="681">
        <v>4</v>
      </c>
    </row>
    <row r="195" spans="2:7">
      <c r="B195" s="676">
        <v>3</v>
      </c>
      <c r="C195" s="676" t="s">
        <v>819</v>
      </c>
      <c r="D195" s="676" t="str">
        <f t="shared" ref="D195:D258" si="3">B195&amp;C195</f>
        <v>3川島小学校</v>
      </c>
      <c r="E195" s="677" t="s">
        <v>732</v>
      </c>
      <c r="F195" s="678" t="s">
        <v>737</v>
      </c>
      <c r="G195" s="681">
        <v>4</v>
      </c>
    </row>
    <row r="196" spans="2:7">
      <c r="B196" s="676">
        <v>4</v>
      </c>
      <c r="C196" s="676" t="s">
        <v>819</v>
      </c>
      <c r="D196" s="676" t="str">
        <f t="shared" si="3"/>
        <v>4川島小学校</v>
      </c>
      <c r="E196" s="677" t="s">
        <v>732</v>
      </c>
      <c r="F196" s="678" t="s">
        <v>765</v>
      </c>
      <c r="G196" s="681">
        <v>3</v>
      </c>
    </row>
    <row r="197" spans="2:7">
      <c r="B197" s="676">
        <v>5</v>
      </c>
      <c r="C197" s="676" t="s">
        <v>819</v>
      </c>
      <c r="D197" s="676" t="str">
        <f t="shared" si="3"/>
        <v>5川島小学校</v>
      </c>
      <c r="E197" s="677" t="s">
        <v>732</v>
      </c>
      <c r="F197" s="678" t="s">
        <v>803</v>
      </c>
      <c r="G197" s="681">
        <v>1</v>
      </c>
    </row>
    <row r="198" spans="2:7">
      <c r="B198" s="676">
        <v>6</v>
      </c>
      <c r="C198" s="676" t="s">
        <v>819</v>
      </c>
      <c r="D198" s="676" t="str">
        <f t="shared" si="3"/>
        <v>6川島小学校</v>
      </c>
      <c r="E198" s="677" t="s">
        <v>732</v>
      </c>
      <c r="F198" s="678" t="s">
        <v>745</v>
      </c>
      <c r="G198" s="681">
        <v>1</v>
      </c>
    </row>
    <row r="199" spans="2:7">
      <c r="B199" s="676">
        <v>7</v>
      </c>
      <c r="C199" s="676" t="s">
        <v>819</v>
      </c>
      <c r="D199" s="676" t="str">
        <f t="shared" si="3"/>
        <v>7川島小学校</v>
      </c>
      <c r="E199" s="677" t="s">
        <v>732</v>
      </c>
      <c r="F199" s="678" t="s">
        <v>1052</v>
      </c>
      <c r="G199" s="681">
        <v>5</v>
      </c>
    </row>
    <row r="200" spans="2:7">
      <c r="B200" s="676">
        <v>8</v>
      </c>
      <c r="C200" s="676" t="s">
        <v>819</v>
      </c>
      <c r="D200" s="676" t="str">
        <f t="shared" si="3"/>
        <v>8川島小学校</v>
      </c>
      <c r="E200" s="677" t="s">
        <v>732</v>
      </c>
      <c r="F200" s="678" t="s">
        <v>769</v>
      </c>
      <c r="G200" s="681">
        <v>4</v>
      </c>
    </row>
    <row r="201" spans="2:7">
      <c r="B201" s="676">
        <v>9</v>
      </c>
      <c r="C201" s="676" t="s">
        <v>819</v>
      </c>
      <c r="D201" s="676" t="str">
        <f t="shared" si="3"/>
        <v>9川島小学校</v>
      </c>
      <c r="E201" s="677" t="s">
        <v>732</v>
      </c>
      <c r="F201" s="678" t="s">
        <v>770</v>
      </c>
      <c r="G201" s="681">
        <v>2</v>
      </c>
    </row>
    <row r="202" spans="2:7">
      <c r="B202" s="676">
        <v>10</v>
      </c>
      <c r="C202" s="676" t="s">
        <v>819</v>
      </c>
      <c r="D202" s="676" t="str">
        <f t="shared" si="3"/>
        <v>10川島小学校</v>
      </c>
      <c r="E202" s="677" t="s">
        <v>732</v>
      </c>
      <c r="F202" s="678" t="s">
        <v>820</v>
      </c>
      <c r="G202" s="681">
        <v>2</v>
      </c>
    </row>
    <row r="203" spans="2:7">
      <c r="B203" s="676">
        <v>11</v>
      </c>
      <c r="C203" s="676" t="s">
        <v>819</v>
      </c>
      <c r="D203" s="676" t="str">
        <f t="shared" si="3"/>
        <v>11川島小学校</v>
      </c>
      <c r="E203" s="677" t="s">
        <v>732</v>
      </c>
      <c r="F203" s="678" t="s">
        <v>744</v>
      </c>
      <c r="G203" s="681">
        <v>2</v>
      </c>
    </row>
    <row r="204" spans="2:7">
      <c r="B204" s="676">
        <v>12</v>
      </c>
      <c r="C204" s="676" t="s">
        <v>819</v>
      </c>
      <c r="D204" s="676" t="str">
        <f t="shared" si="3"/>
        <v>12川島小学校</v>
      </c>
      <c r="E204" s="677" t="s">
        <v>748</v>
      </c>
      <c r="F204" s="678" t="s">
        <v>795</v>
      </c>
      <c r="G204" s="681">
        <v>1</v>
      </c>
    </row>
    <row r="205" spans="2:7">
      <c r="B205" s="676">
        <v>1</v>
      </c>
      <c r="C205" s="676" t="s">
        <v>821</v>
      </c>
      <c r="D205" s="676" t="str">
        <f t="shared" si="3"/>
        <v>1神前小学校</v>
      </c>
      <c r="E205" s="677" t="s">
        <v>732</v>
      </c>
      <c r="F205" s="678" t="s">
        <v>762</v>
      </c>
      <c r="G205" s="681">
        <v>4</v>
      </c>
    </row>
    <row r="206" spans="2:7">
      <c r="B206" s="676">
        <v>2</v>
      </c>
      <c r="C206" s="676" t="s">
        <v>821</v>
      </c>
      <c r="D206" s="676" t="str">
        <f t="shared" si="3"/>
        <v>2神前小学校</v>
      </c>
      <c r="E206" s="677" t="s">
        <v>732</v>
      </c>
      <c r="F206" s="678" t="s">
        <v>737</v>
      </c>
      <c r="G206" s="681">
        <v>4</v>
      </c>
    </row>
    <row r="207" spans="2:7">
      <c r="B207" s="676">
        <v>3</v>
      </c>
      <c r="C207" s="676" t="s">
        <v>821</v>
      </c>
      <c r="D207" s="676" t="str">
        <f t="shared" si="3"/>
        <v>3神前小学校</v>
      </c>
      <c r="E207" s="677" t="s">
        <v>732</v>
      </c>
      <c r="F207" s="678" t="s">
        <v>765</v>
      </c>
      <c r="G207" s="681">
        <v>3</v>
      </c>
    </row>
    <row r="208" spans="2:7">
      <c r="B208" s="676">
        <v>4</v>
      </c>
      <c r="C208" s="676" t="s">
        <v>821</v>
      </c>
      <c r="D208" s="676" t="str">
        <f t="shared" si="3"/>
        <v>4神前小学校</v>
      </c>
      <c r="E208" s="677" t="s">
        <v>732</v>
      </c>
      <c r="F208" s="678" t="s">
        <v>745</v>
      </c>
      <c r="G208" s="681">
        <v>1</v>
      </c>
    </row>
    <row r="209" spans="2:7">
      <c r="B209" s="676">
        <v>5</v>
      </c>
      <c r="C209" s="676" t="s">
        <v>821</v>
      </c>
      <c r="D209" s="676" t="str">
        <f t="shared" si="3"/>
        <v>5神前小学校</v>
      </c>
      <c r="E209" s="677" t="s">
        <v>739</v>
      </c>
      <c r="F209" s="678" t="s">
        <v>822</v>
      </c>
      <c r="G209" s="681">
        <v>2</v>
      </c>
    </row>
    <row r="210" spans="2:7">
      <c r="B210" s="676">
        <v>6</v>
      </c>
      <c r="C210" s="676" t="s">
        <v>821</v>
      </c>
      <c r="D210" s="676" t="str">
        <f t="shared" si="3"/>
        <v>6神前小学校</v>
      </c>
      <c r="E210" s="677" t="s">
        <v>732</v>
      </c>
      <c r="F210" s="678" t="s">
        <v>1052</v>
      </c>
      <c r="G210" s="681">
        <v>5</v>
      </c>
    </row>
    <row r="211" spans="2:7">
      <c r="B211" s="676">
        <v>7</v>
      </c>
      <c r="C211" s="676" t="s">
        <v>821</v>
      </c>
      <c r="D211" s="676" t="str">
        <f t="shared" si="3"/>
        <v>7神前小学校</v>
      </c>
      <c r="E211" s="677" t="s">
        <v>732</v>
      </c>
      <c r="F211" s="678" t="s">
        <v>769</v>
      </c>
      <c r="G211" s="681">
        <v>4</v>
      </c>
    </row>
    <row r="212" spans="2:7">
      <c r="B212" s="676">
        <v>8</v>
      </c>
      <c r="C212" s="676" t="s">
        <v>821</v>
      </c>
      <c r="D212" s="676" t="str">
        <f t="shared" si="3"/>
        <v>8神前小学校</v>
      </c>
      <c r="E212" s="677" t="s">
        <v>732</v>
      </c>
      <c r="F212" s="678" t="s">
        <v>744</v>
      </c>
      <c r="G212" s="681">
        <v>2</v>
      </c>
    </row>
    <row r="213" spans="2:7">
      <c r="B213" s="676">
        <v>9</v>
      </c>
      <c r="C213" s="676" t="s">
        <v>821</v>
      </c>
      <c r="D213" s="676" t="str">
        <f t="shared" si="3"/>
        <v>9神前小学校</v>
      </c>
      <c r="E213" s="677" t="s">
        <v>732</v>
      </c>
      <c r="F213" s="678" t="s">
        <v>741</v>
      </c>
      <c r="G213" s="681">
        <v>2</v>
      </c>
    </row>
    <row r="214" spans="2:7">
      <c r="B214" s="676">
        <v>10</v>
      </c>
      <c r="C214" s="676" t="s">
        <v>821</v>
      </c>
      <c r="D214" s="676" t="str">
        <f t="shared" si="3"/>
        <v>10神前小学校</v>
      </c>
      <c r="E214" s="677" t="s">
        <v>732</v>
      </c>
      <c r="F214" s="678" t="s">
        <v>742</v>
      </c>
      <c r="G214" s="681">
        <v>2</v>
      </c>
    </row>
    <row r="215" spans="2:7">
      <c r="B215" s="676">
        <v>11</v>
      </c>
      <c r="C215" s="676" t="s">
        <v>821</v>
      </c>
      <c r="D215" s="676" t="str">
        <f t="shared" si="3"/>
        <v>11神前小学校</v>
      </c>
      <c r="E215" s="677" t="s">
        <v>732</v>
      </c>
      <c r="F215" s="678" t="s">
        <v>823</v>
      </c>
      <c r="G215" s="681">
        <v>1</v>
      </c>
    </row>
    <row r="216" spans="2:7">
      <c r="B216" s="676">
        <v>12</v>
      </c>
      <c r="C216" s="676" t="s">
        <v>821</v>
      </c>
      <c r="D216" s="676" t="str">
        <f t="shared" si="3"/>
        <v>12神前小学校</v>
      </c>
      <c r="E216" s="677" t="s">
        <v>732</v>
      </c>
      <c r="F216" s="678" t="s">
        <v>824</v>
      </c>
      <c r="G216" s="681">
        <v>1</v>
      </c>
    </row>
    <row r="217" spans="2:7">
      <c r="B217" s="676">
        <v>1</v>
      </c>
      <c r="C217" s="676" t="s">
        <v>825</v>
      </c>
      <c r="D217" s="676" t="str">
        <f t="shared" si="3"/>
        <v>1桜小学校</v>
      </c>
      <c r="E217" s="677" t="s">
        <v>732</v>
      </c>
      <c r="F217" s="678" t="s">
        <v>762</v>
      </c>
      <c r="G217" s="681">
        <v>4</v>
      </c>
    </row>
    <row r="218" spans="2:7">
      <c r="B218" s="676">
        <v>2</v>
      </c>
      <c r="C218" s="676" t="s">
        <v>825</v>
      </c>
      <c r="D218" s="676" t="str">
        <f t="shared" si="3"/>
        <v>2桜小学校</v>
      </c>
      <c r="E218" s="677" t="s">
        <v>732</v>
      </c>
      <c r="F218" s="678" t="s">
        <v>737</v>
      </c>
      <c r="G218" s="681">
        <v>4</v>
      </c>
    </row>
    <row r="219" spans="2:7">
      <c r="B219" s="676">
        <v>3</v>
      </c>
      <c r="C219" s="676" t="s">
        <v>825</v>
      </c>
      <c r="D219" s="676" t="str">
        <f t="shared" si="3"/>
        <v>3桜小学校</v>
      </c>
      <c r="E219" s="677" t="s">
        <v>732</v>
      </c>
      <c r="F219" s="678" t="s">
        <v>765</v>
      </c>
      <c r="G219" s="681">
        <v>3</v>
      </c>
    </row>
    <row r="220" spans="2:7">
      <c r="B220" s="676">
        <v>4</v>
      </c>
      <c r="C220" s="676" t="s">
        <v>825</v>
      </c>
      <c r="D220" s="676" t="str">
        <f t="shared" si="3"/>
        <v>4桜小学校</v>
      </c>
      <c r="E220" s="677" t="s">
        <v>732</v>
      </c>
      <c r="F220" s="678" t="s">
        <v>787</v>
      </c>
      <c r="G220" s="681">
        <v>1</v>
      </c>
    </row>
    <row r="221" spans="2:7">
      <c r="B221" s="676">
        <v>5</v>
      </c>
      <c r="C221" s="676" t="s">
        <v>825</v>
      </c>
      <c r="D221" s="676" t="str">
        <f t="shared" si="3"/>
        <v>5桜小学校</v>
      </c>
      <c r="E221" s="677" t="s">
        <v>732</v>
      </c>
      <c r="F221" s="678" t="s">
        <v>745</v>
      </c>
      <c r="G221" s="681">
        <v>1</v>
      </c>
    </row>
    <row r="222" spans="2:7">
      <c r="B222" s="676">
        <v>6</v>
      </c>
      <c r="C222" s="676" t="s">
        <v>825</v>
      </c>
      <c r="D222" s="676" t="str">
        <f t="shared" si="3"/>
        <v>6桜小学校</v>
      </c>
      <c r="E222" s="677" t="s">
        <v>739</v>
      </c>
      <c r="F222" s="678" t="s">
        <v>826</v>
      </c>
      <c r="G222" s="681">
        <v>1</v>
      </c>
    </row>
    <row r="223" spans="2:7">
      <c r="B223" s="676">
        <v>7</v>
      </c>
      <c r="C223" s="676" t="s">
        <v>825</v>
      </c>
      <c r="D223" s="676" t="str">
        <f t="shared" si="3"/>
        <v>7桜小学校</v>
      </c>
      <c r="E223" s="677" t="s">
        <v>748</v>
      </c>
      <c r="F223" s="678" t="s">
        <v>745</v>
      </c>
      <c r="G223" s="681">
        <v>1</v>
      </c>
    </row>
    <row r="224" spans="2:7">
      <c r="B224" s="676">
        <v>8</v>
      </c>
      <c r="C224" s="676" t="s">
        <v>825</v>
      </c>
      <c r="D224" s="676" t="str">
        <f t="shared" si="3"/>
        <v>8桜小学校</v>
      </c>
      <c r="E224" s="677" t="s">
        <v>732</v>
      </c>
      <c r="F224" s="678" t="s">
        <v>1052</v>
      </c>
      <c r="G224" s="681">
        <v>5</v>
      </c>
    </row>
    <row r="225" spans="2:7">
      <c r="B225" s="676">
        <v>9</v>
      </c>
      <c r="C225" s="676" t="s">
        <v>825</v>
      </c>
      <c r="D225" s="676" t="str">
        <f t="shared" si="3"/>
        <v>9桜小学校</v>
      </c>
      <c r="E225" s="677" t="s">
        <v>732</v>
      </c>
      <c r="F225" s="678" t="s">
        <v>769</v>
      </c>
      <c r="G225" s="681">
        <v>4</v>
      </c>
    </row>
    <row r="226" spans="2:7">
      <c r="B226" s="676">
        <v>10</v>
      </c>
      <c r="C226" s="676" t="s">
        <v>825</v>
      </c>
      <c r="D226" s="676" t="str">
        <f t="shared" si="3"/>
        <v>10桜小学校</v>
      </c>
      <c r="E226" s="677" t="s">
        <v>732</v>
      </c>
      <c r="F226" s="678" t="s">
        <v>827</v>
      </c>
      <c r="G226" s="681">
        <v>1</v>
      </c>
    </row>
    <row r="227" spans="2:7">
      <c r="B227" s="676">
        <v>11</v>
      </c>
      <c r="C227" s="676" t="s">
        <v>825</v>
      </c>
      <c r="D227" s="676" t="str">
        <f t="shared" si="3"/>
        <v>11桜小学校</v>
      </c>
      <c r="E227" s="677" t="s">
        <v>732</v>
      </c>
      <c r="F227" s="678" t="s">
        <v>741</v>
      </c>
      <c r="G227" s="681">
        <v>2</v>
      </c>
    </row>
    <row r="228" spans="2:7">
      <c r="B228" s="676">
        <v>12</v>
      </c>
      <c r="C228" s="676" t="s">
        <v>825</v>
      </c>
      <c r="D228" s="676" t="str">
        <f t="shared" si="3"/>
        <v>12桜小学校</v>
      </c>
      <c r="E228" s="677" t="s">
        <v>732</v>
      </c>
      <c r="F228" s="678" t="s">
        <v>770</v>
      </c>
      <c r="G228" s="681">
        <v>2</v>
      </c>
    </row>
    <row r="229" spans="2:7">
      <c r="B229" s="676">
        <v>13</v>
      </c>
      <c r="C229" s="676" t="s">
        <v>825</v>
      </c>
      <c r="D229" s="676" t="str">
        <f t="shared" si="3"/>
        <v>13桜小学校</v>
      </c>
      <c r="E229" s="677" t="s">
        <v>732</v>
      </c>
      <c r="F229" s="678" t="s">
        <v>744</v>
      </c>
      <c r="G229" s="681">
        <v>2</v>
      </c>
    </row>
    <row r="230" spans="2:7">
      <c r="B230" s="676">
        <v>14</v>
      </c>
      <c r="C230" s="676" t="s">
        <v>825</v>
      </c>
      <c r="D230" s="676" t="str">
        <f t="shared" si="3"/>
        <v>14桜小学校</v>
      </c>
      <c r="E230" s="677" t="s">
        <v>748</v>
      </c>
      <c r="F230" s="678" t="s">
        <v>760</v>
      </c>
      <c r="G230" s="681">
        <v>1</v>
      </c>
    </row>
    <row r="231" spans="2:7">
      <c r="B231" s="676">
        <v>1</v>
      </c>
      <c r="C231" s="676" t="s">
        <v>828</v>
      </c>
      <c r="D231" s="676" t="str">
        <f t="shared" si="3"/>
        <v>1県小学校</v>
      </c>
      <c r="E231" s="677" t="s">
        <v>732</v>
      </c>
      <c r="F231" s="678" t="s">
        <v>794</v>
      </c>
      <c r="G231" s="681">
        <v>2</v>
      </c>
    </row>
    <row r="232" spans="2:7">
      <c r="B232" s="676">
        <v>2</v>
      </c>
      <c r="C232" s="676" t="s">
        <v>828</v>
      </c>
      <c r="D232" s="676" t="str">
        <f t="shared" si="3"/>
        <v>2県小学校</v>
      </c>
      <c r="E232" s="677" t="s">
        <v>732</v>
      </c>
      <c r="F232" s="678" t="s">
        <v>762</v>
      </c>
      <c r="G232" s="681">
        <v>4</v>
      </c>
    </row>
    <row r="233" spans="2:7">
      <c r="B233" s="676">
        <v>3</v>
      </c>
      <c r="C233" s="676" t="s">
        <v>828</v>
      </c>
      <c r="D233" s="676" t="str">
        <f t="shared" si="3"/>
        <v>3県小学校</v>
      </c>
      <c r="E233" s="677" t="s">
        <v>732</v>
      </c>
      <c r="F233" s="678" t="s">
        <v>737</v>
      </c>
      <c r="G233" s="681">
        <v>4</v>
      </c>
    </row>
    <row r="234" spans="2:7">
      <c r="B234" s="676">
        <v>4</v>
      </c>
      <c r="C234" s="676" t="s">
        <v>828</v>
      </c>
      <c r="D234" s="676" t="str">
        <f t="shared" si="3"/>
        <v>4県小学校</v>
      </c>
      <c r="E234" s="677" t="s">
        <v>732</v>
      </c>
      <c r="F234" s="678" t="s">
        <v>829</v>
      </c>
      <c r="G234" s="681">
        <v>3</v>
      </c>
    </row>
    <row r="235" spans="2:7">
      <c r="B235" s="676">
        <v>5</v>
      </c>
      <c r="C235" s="676" t="s">
        <v>828</v>
      </c>
      <c r="D235" s="676" t="str">
        <f t="shared" si="3"/>
        <v>5県小学校</v>
      </c>
      <c r="E235" s="677" t="s">
        <v>732</v>
      </c>
      <c r="F235" s="678" t="s">
        <v>830</v>
      </c>
      <c r="G235" s="681">
        <v>2</v>
      </c>
    </row>
    <row r="236" spans="2:7">
      <c r="B236" s="676">
        <v>6</v>
      </c>
      <c r="C236" s="676" t="s">
        <v>828</v>
      </c>
      <c r="D236" s="676" t="str">
        <f t="shared" si="3"/>
        <v>6県小学校</v>
      </c>
      <c r="E236" s="677" t="s">
        <v>739</v>
      </c>
      <c r="F236" s="678" t="s">
        <v>799</v>
      </c>
      <c r="G236" s="681">
        <v>1</v>
      </c>
    </row>
    <row r="237" spans="2:7">
      <c r="B237" s="676">
        <v>7</v>
      </c>
      <c r="C237" s="676" t="s">
        <v>828</v>
      </c>
      <c r="D237" s="676" t="str">
        <f t="shared" si="3"/>
        <v>7県小学校</v>
      </c>
      <c r="E237" s="677" t="s">
        <v>739</v>
      </c>
      <c r="F237" s="678" t="s">
        <v>745</v>
      </c>
      <c r="G237" s="681">
        <v>1</v>
      </c>
    </row>
    <row r="238" spans="2:7">
      <c r="B238" s="676">
        <v>8</v>
      </c>
      <c r="C238" s="676" t="s">
        <v>828</v>
      </c>
      <c r="D238" s="676" t="str">
        <f t="shared" si="3"/>
        <v>8県小学校</v>
      </c>
      <c r="E238" s="677" t="s">
        <v>748</v>
      </c>
      <c r="F238" s="678" t="s">
        <v>831</v>
      </c>
      <c r="G238" s="681">
        <v>1</v>
      </c>
    </row>
    <row r="239" spans="2:7">
      <c r="B239" s="676">
        <v>9</v>
      </c>
      <c r="C239" s="676" t="s">
        <v>828</v>
      </c>
      <c r="D239" s="676" t="str">
        <f t="shared" si="3"/>
        <v>9県小学校</v>
      </c>
      <c r="E239" s="677" t="s">
        <v>732</v>
      </c>
      <c r="F239" s="678" t="s">
        <v>767</v>
      </c>
      <c r="G239" s="681">
        <v>1</v>
      </c>
    </row>
    <row r="240" spans="2:7">
      <c r="B240" s="676">
        <v>10</v>
      </c>
      <c r="C240" s="676" t="s">
        <v>828</v>
      </c>
      <c r="D240" s="676" t="str">
        <f t="shared" si="3"/>
        <v>10県小学校</v>
      </c>
      <c r="E240" s="677" t="s">
        <v>732</v>
      </c>
      <c r="F240" s="678" t="s">
        <v>744</v>
      </c>
      <c r="G240" s="681">
        <v>2</v>
      </c>
    </row>
    <row r="241" spans="2:7">
      <c r="B241" s="676">
        <v>11</v>
      </c>
      <c r="C241" s="676" t="s">
        <v>828</v>
      </c>
      <c r="D241" s="676" t="str">
        <f t="shared" si="3"/>
        <v>11県小学校</v>
      </c>
      <c r="E241" s="677" t="s">
        <v>732</v>
      </c>
      <c r="F241" s="678" t="s">
        <v>1052</v>
      </c>
      <c r="G241" s="681">
        <v>5</v>
      </c>
    </row>
    <row r="242" spans="2:7">
      <c r="B242" s="676">
        <v>12</v>
      </c>
      <c r="C242" s="676" t="s">
        <v>828</v>
      </c>
      <c r="D242" s="676" t="str">
        <f t="shared" si="3"/>
        <v>12県小学校</v>
      </c>
      <c r="E242" s="677" t="s">
        <v>732</v>
      </c>
      <c r="F242" s="678" t="s">
        <v>832</v>
      </c>
      <c r="G242" s="681">
        <v>4</v>
      </c>
    </row>
    <row r="243" spans="2:7">
      <c r="B243" s="676">
        <v>13</v>
      </c>
      <c r="C243" s="676" t="s">
        <v>828</v>
      </c>
      <c r="D243" s="676" t="str">
        <f t="shared" si="3"/>
        <v>13県小学校</v>
      </c>
      <c r="E243" s="677" t="s">
        <v>732</v>
      </c>
      <c r="F243" s="678" t="s">
        <v>790</v>
      </c>
      <c r="G243" s="681">
        <v>2</v>
      </c>
    </row>
    <row r="244" spans="2:7">
      <c r="B244" s="676">
        <v>14</v>
      </c>
      <c r="C244" s="676" t="s">
        <v>828</v>
      </c>
      <c r="D244" s="676" t="str">
        <f t="shared" si="3"/>
        <v>14県小学校</v>
      </c>
      <c r="E244" s="677" t="s">
        <v>732</v>
      </c>
      <c r="F244" s="678" t="s">
        <v>741</v>
      </c>
      <c r="G244" s="681">
        <v>2</v>
      </c>
    </row>
    <row r="245" spans="2:7">
      <c r="B245" s="676">
        <v>15</v>
      </c>
      <c r="C245" s="676" t="s">
        <v>828</v>
      </c>
      <c r="D245" s="676" t="str">
        <f t="shared" si="3"/>
        <v>15県小学校</v>
      </c>
      <c r="E245" s="677" t="s">
        <v>732</v>
      </c>
      <c r="F245" s="678" t="s">
        <v>742</v>
      </c>
      <c r="G245" s="681">
        <v>2</v>
      </c>
    </row>
    <row r="246" spans="2:7">
      <c r="B246" s="676">
        <v>16</v>
      </c>
      <c r="C246" s="676" t="s">
        <v>828</v>
      </c>
      <c r="D246" s="676" t="str">
        <f t="shared" si="3"/>
        <v>16県小学校</v>
      </c>
      <c r="E246" s="677" t="s">
        <v>739</v>
      </c>
      <c r="F246" s="678" t="s">
        <v>760</v>
      </c>
      <c r="G246" s="681">
        <v>1</v>
      </c>
    </row>
    <row r="247" spans="2:7">
      <c r="B247" s="676">
        <v>1</v>
      </c>
      <c r="C247" s="676" t="s">
        <v>833</v>
      </c>
      <c r="D247" s="676" t="str">
        <f t="shared" si="3"/>
        <v>1三重小学校</v>
      </c>
      <c r="E247" s="677" t="s">
        <v>732</v>
      </c>
      <c r="F247" s="678" t="s">
        <v>736</v>
      </c>
      <c r="G247" s="681">
        <v>3</v>
      </c>
    </row>
    <row r="248" spans="2:7">
      <c r="B248" s="676">
        <v>2</v>
      </c>
      <c r="C248" s="676" t="s">
        <v>833</v>
      </c>
      <c r="D248" s="676" t="str">
        <f t="shared" si="3"/>
        <v>2三重小学校</v>
      </c>
      <c r="E248" s="677" t="s">
        <v>732</v>
      </c>
      <c r="F248" s="678" t="s">
        <v>737</v>
      </c>
      <c r="G248" s="681">
        <v>4</v>
      </c>
    </row>
    <row r="249" spans="2:7">
      <c r="B249" s="676">
        <v>3</v>
      </c>
      <c r="C249" s="676" t="s">
        <v>833</v>
      </c>
      <c r="D249" s="676" t="str">
        <f t="shared" si="3"/>
        <v>3三重小学校</v>
      </c>
      <c r="E249" s="677" t="s">
        <v>732</v>
      </c>
      <c r="F249" s="678" t="s">
        <v>762</v>
      </c>
      <c r="G249" s="681">
        <v>4</v>
      </c>
    </row>
    <row r="250" spans="2:7">
      <c r="B250" s="676">
        <v>4</v>
      </c>
      <c r="C250" s="676" t="s">
        <v>833</v>
      </c>
      <c r="D250" s="676" t="str">
        <f t="shared" si="3"/>
        <v>4三重小学校</v>
      </c>
      <c r="E250" s="677" t="s">
        <v>732</v>
      </c>
      <c r="F250" s="678" t="s">
        <v>790</v>
      </c>
      <c r="G250" s="681">
        <v>2</v>
      </c>
    </row>
    <row r="251" spans="2:7">
      <c r="B251" s="676">
        <v>5</v>
      </c>
      <c r="C251" s="676" t="s">
        <v>833</v>
      </c>
      <c r="D251" s="676" t="str">
        <f t="shared" si="3"/>
        <v>5三重小学校</v>
      </c>
      <c r="E251" s="677" t="s">
        <v>732</v>
      </c>
      <c r="F251" s="678" t="s">
        <v>769</v>
      </c>
      <c r="G251" s="681">
        <v>4</v>
      </c>
    </row>
    <row r="252" spans="2:7">
      <c r="B252" s="676">
        <v>6</v>
      </c>
      <c r="C252" s="676" t="s">
        <v>833</v>
      </c>
      <c r="D252" s="676" t="str">
        <f t="shared" si="3"/>
        <v>6三重小学校</v>
      </c>
      <c r="E252" s="677" t="s">
        <v>732</v>
      </c>
      <c r="F252" s="678" t="s">
        <v>1052</v>
      </c>
      <c r="G252" s="681">
        <v>5</v>
      </c>
    </row>
    <row r="253" spans="2:7">
      <c r="B253" s="676">
        <v>7</v>
      </c>
      <c r="C253" s="676" t="s">
        <v>833</v>
      </c>
      <c r="D253" s="676" t="str">
        <f t="shared" si="3"/>
        <v>7三重小学校</v>
      </c>
      <c r="E253" s="677" t="s">
        <v>732</v>
      </c>
      <c r="F253" s="678" t="s">
        <v>744</v>
      </c>
      <c r="G253" s="681">
        <v>2</v>
      </c>
    </row>
    <row r="254" spans="2:7">
      <c r="B254" s="676">
        <v>8</v>
      </c>
      <c r="C254" s="676" t="s">
        <v>833</v>
      </c>
      <c r="D254" s="676" t="str">
        <f t="shared" si="3"/>
        <v>8三重小学校</v>
      </c>
      <c r="E254" s="677" t="s">
        <v>732</v>
      </c>
      <c r="F254" s="678" t="s">
        <v>741</v>
      </c>
      <c r="G254" s="681">
        <v>2</v>
      </c>
    </row>
    <row r="255" spans="2:7">
      <c r="B255" s="676">
        <v>9</v>
      </c>
      <c r="C255" s="676" t="s">
        <v>833</v>
      </c>
      <c r="D255" s="676" t="str">
        <f t="shared" si="3"/>
        <v>9三重小学校</v>
      </c>
      <c r="E255" s="677" t="s">
        <v>732</v>
      </c>
      <c r="F255" s="678" t="s">
        <v>742</v>
      </c>
      <c r="G255" s="681">
        <v>2</v>
      </c>
    </row>
    <row r="256" spans="2:7">
      <c r="B256" s="676">
        <v>10</v>
      </c>
      <c r="C256" s="676" t="s">
        <v>833</v>
      </c>
      <c r="D256" s="676" t="str">
        <f t="shared" si="3"/>
        <v>10三重小学校</v>
      </c>
      <c r="E256" s="677" t="s">
        <v>739</v>
      </c>
      <c r="F256" s="678" t="s">
        <v>760</v>
      </c>
      <c r="G256" s="681">
        <v>1</v>
      </c>
    </row>
    <row r="257" spans="2:7">
      <c r="B257" s="676">
        <v>1</v>
      </c>
      <c r="C257" s="676" t="s">
        <v>834</v>
      </c>
      <c r="D257" s="676" t="str">
        <f t="shared" si="3"/>
        <v>1大矢知興譲小学校</v>
      </c>
      <c r="E257" s="677" t="s">
        <v>732</v>
      </c>
      <c r="F257" s="678" t="s">
        <v>765</v>
      </c>
      <c r="G257" s="681">
        <v>3</v>
      </c>
    </row>
    <row r="258" spans="2:7">
      <c r="B258" s="676">
        <v>2</v>
      </c>
      <c r="C258" s="676" t="s">
        <v>834</v>
      </c>
      <c r="D258" s="676" t="str">
        <f t="shared" si="3"/>
        <v>2大矢知興譲小学校</v>
      </c>
      <c r="E258" s="677" t="s">
        <v>732</v>
      </c>
      <c r="F258" s="678" t="s">
        <v>737</v>
      </c>
      <c r="G258" s="681">
        <v>4</v>
      </c>
    </row>
    <row r="259" spans="2:7">
      <c r="B259" s="676">
        <v>3</v>
      </c>
      <c r="C259" s="676" t="s">
        <v>834</v>
      </c>
      <c r="D259" s="676" t="str">
        <f t="shared" ref="D259:D322" si="4">B259&amp;C259</f>
        <v>3大矢知興譲小学校</v>
      </c>
      <c r="E259" s="677" t="s">
        <v>732</v>
      </c>
      <c r="F259" s="678" t="s">
        <v>762</v>
      </c>
      <c r="G259" s="681">
        <v>4</v>
      </c>
    </row>
    <row r="260" spans="2:7">
      <c r="B260" s="676">
        <v>4</v>
      </c>
      <c r="C260" s="676" t="s">
        <v>834</v>
      </c>
      <c r="D260" s="676" t="str">
        <f t="shared" si="4"/>
        <v>4大矢知興譲小学校</v>
      </c>
      <c r="E260" s="677" t="s">
        <v>739</v>
      </c>
      <c r="F260" s="678" t="s">
        <v>783</v>
      </c>
      <c r="G260" s="681">
        <v>1</v>
      </c>
    </row>
    <row r="261" spans="2:7">
      <c r="B261" s="676">
        <v>5</v>
      </c>
      <c r="C261" s="676" t="s">
        <v>834</v>
      </c>
      <c r="D261" s="676" t="str">
        <f t="shared" si="4"/>
        <v>5大矢知興譲小学校</v>
      </c>
      <c r="E261" s="677" t="s">
        <v>739</v>
      </c>
      <c r="F261" s="678" t="s">
        <v>835</v>
      </c>
      <c r="G261" s="681">
        <v>1</v>
      </c>
    </row>
    <row r="262" spans="2:7">
      <c r="B262" s="676">
        <v>6</v>
      </c>
      <c r="C262" s="676" t="s">
        <v>834</v>
      </c>
      <c r="D262" s="676" t="str">
        <f t="shared" si="4"/>
        <v>6大矢知興譲小学校</v>
      </c>
      <c r="E262" s="677" t="s">
        <v>739</v>
      </c>
      <c r="F262" s="678" t="s">
        <v>836</v>
      </c>
      <c r="G262" s="681">
        <v>1</v>
      </c>
    </row>
    <row r="263" spans="2:7">
      <c r="B263" s="676">
        <v>7</v>
      </c>
      <c r="C263" s="676" t="s">
        <v>834</v>
      </c>
      <c r="D263" s="676" t="str">
        <f t="shared" si="4"/>
        <v>7大矢知興譲小学校</v>
      </c>
      <c r="E263" s="677" t="s">
        <v>739</v>
      </c>
      <c r="F263" s="678" t="s">
        <v>837</v>
      </c>
      <c r="G263" s="681">
        <v>1</v>
      </c>
    </row>
    <row r="264" spans="2:7">
      <c r="B264" s="676">
        <v>8</v>
      </c>
      <c r="C264" s="676" t="s">
        <v>834</v>
      </c>
      <c r="D264" s="676" t="str">
        <f t="shared" si="4"/>
        <v>8大矢知興譲小学校</v>
      </c>
      <c r="E264" s="677" t="s">
        <v>739</v>
      </c>
      <c r="F264" s="678" t="s">
        <v>838</v>
      </c>
      <c r="G264" s="681">
        <v>1</v>
      </c>
    </row>
    <row r="265" spans="2:7">
      <c r="B265" s="676">
        <v>9</v>
      </c>
      <c r="C265" s="676" t="s">
        <v>834</v>
      </c>
      <c r="D265" s="676" t="str">
        <f t="shared" si="4"/>
        <v>9大矢知興譲小学校</v>
      </c>
      <c r="E265" s="677" t="s">
        <v>739</v>
      </c>
      <c r="F265" s="678" t="s">
        <v>838</v>
      </c>
      <c r="G265" s="681">
        <v>1</v>
      </c>
    </row>
    <row r="266" spans="2:7">
      <c r="B266" s="676">
        <v>10</v>
      </c>
      <c r="C266" s="676" t="s">
        <v>834</v>
      </c>
      <c r="D266" s="676" t="str">
        <f t="shared" si="4"/>
        <v>10大矢知興譲小学校</v>
      </c>
      <c r="E266" s="677" t="s">
        <v>739</v>
      </c>
      <c r="F266" s="678" t="s">
        <v>838</v>
      </c>
      <c r="G266" s="681">
        <v>1</v>
      </c>
    </row>
    <row r="267" spans="2:7">
      <c r="B267" s="676">
        <v>11</v>
      </c>
      <c r="C267" s="676" t="s">
        <v>834</v>
      </c>
      <c r="D267" s="676" t="str">
        <f t="shared" si="4"/>
        <v>11大矢知興譲小学校</v>
      </c>
      <c r="E267" s="677" t="s">
        <v>748</v>
      </c>
      <c r="F267" s="678" t="s">
        <v>839</v>
      </c>
      <c r="G267" s="681">
        <v>1</v>
      </c>
    </row>
    <row r="268" spans="2:7">
      <c r="B268" s="676">
        <v>12</v>
      </c>
      <c r="C268" s="676" t="s">
        <v>834</v>
      </c>
      <c r="D268" s="676" t="str">
        <f t="shared" si="4"/>
        <v>12大矢知興譲小学校</v>
      </c>
      <c r="E268" s="677" t="s">
        <v>748</v>
      </c>
      <c r="F268" s="678" t="s">
        <v>840</v>
      </c>
      <c r="G268" s="681">
        <v>1</v>
      </c>
    </row>
    <row r="269" spans="2:7">
      <c r="B269" s="676">
        <v>13</v>
      </c>
      <c r="C269" s="676" t="s">
        <v>834</v>
      </c>
      <c r="D269" s="676" t="str">
        <f t="shared" si="4"/>
        <v>13大矢知興譲小学校</v>
      </c>
      <c r="E269" s="677" t="s">
        <v>748</v>
      </c>
      <c r="F269" s="678" t="s">
        <v>841</v>
      </c>
      <c r="G269" s="681">
        <v>1</v>
      </c>
    </row>
    <row r="270" spans="2:7">
      <c r="B270" s="676">
        <v>14</v>
      </c>
      <c r="C270" s="676" t="s">
        <v>834</v>
      </c>
      <c r="D270" s="676" t="str">
        <f t="shared" si="4"/>
        <v>14大矢知興譲小学校</v>
      </c>
      <c r="E270" s="677" t="s">
        <v>732</v>
      </c>
      <c r="F270" s="678" t="s">
        <v>778</v>
      </c>
      <c r="G270" s="681">
        <v>4</v>
      </c>
    </row>
    <row r="271" spans="2:7">
      <c r="B271" s="676">
        <v>15</v>
      </c>
      <c r="C271" s="676" t="s">
        <v>834</v>
      </c>
      <c r="D271" s="676" t="str">
        <f t="shared" si="4"/>
        <v>15大矢知興譲小学校</v>
      </c>
      <c r="E271" s="677" t="s">
        <v>732</v>
      </c>
      <c r="F271" s="678" t="s">
        <v>1053</v>
      </c>
      <c r="G271" s="681">
        <v>5</v>
      </c>
    </row>
    <row r="272" spans="2:7">
      <c r="B272" s="676">
        <v>16</v>
      </c>
      <c r="C272" s="676" t="s">
        <v>834</v>
      </c>
      <c r="D272" s="676" t="str">
        <f t="shared" si="4"/>
        <v>16大矢知興譲小学校</v>
      </c>
      <c r="E272" s="677" t="s">
        <v>732</v>
      </c>
      <c r="F272" s="678" t="s">
        <v>780</v>
      </c>
      <c r="G272" s="681">
        <v>1</v>
      </c>
    </row>
    <row r="273" spans="2:7">
      <c r="B273" s="676">
        <v>17</v>
      </c>
      <c r="C273" s="676" t="s">
        <v>834</v>
      </c>
      <c r="D273" s="676" t="str">
        <f t="shared" si="4"/>
        <v>17大矢知興譲小学校</v>
      </c>
      <c r="E273" s="677" t="s">
        <v>732</v>
      </c>
      <c r="F273" s="678" t="s">
        <v>842</v>
      </c>
      <c r="G273" s="681">
        <v>1</v>
      </c>
    </row>
    <row r="274" spans="2:7">
      <c r="B274" s="676">
        <v>18</v>
      </c>
      <c r="C274" s="676" t="s">
        <v>834</v>
      </c>
      <c r="D274" s="676" t="str">
        <f t="shared" si="4"/>
        <v>18大矢知興譲小学校</v>
      </c>
      <c r="E274" s="677" t="s">
        <v>732</v>
      </c>
      <c r="F274" s="678" t="s">
        <v>843</v>
      </c>
      <c r="G274" s="681">
        <v>1</v>
      </c>
    </row>
    <row r="275" spans="2:7">
      <c r="B275" s="676">
        <v>19</v>
      </c>
      <c r="C275" s="676" t="s">
        <v>834</v>
      </c>
      <c r="D275" s="676" t="str">
        <f t="shared" si="4"/>
        <v>19大矢知興譲小学校</v>
      </c>
      <c r="E275" s="677" t="s">
        <v>732</v>
      </c>
      <c r="F275" s="678" t="s">
        <v>844</v>
      </c>
      <c r="G275" s="681">
        <v>2</v>
      </c>
    </row>
    <row r="276" spans="2:7">
      <c r="B276" s="676">
        <v>20</v>
      </c>
      <c r="C276" s="676" t="s">
        <v>834</v>
      </c>
      <c r="D276" s="676" t="str">
        <f t="shared" si="4"/>
        <v>20大矢知興譲小学校</v>
      </c>
      <c r="E276" s="677" t="s">
        <v>732</v>
      </c>
      <c r="F276" s="678" t="s">
        <v>741</v>
      </c>
      <c r="G276" s="681">
        <v>2</v>
      </c>
    </row>
    <row r="277" spans="2:7">
      <c r="B277" s="676">
        <v>21</v>
      </c>
      <c r="C277" s="676" t="s">
        <v>834</v>
      </c>
      <c r="D277" s="676" t="str">
        <f t="shared" si="4"/>
        <v>21大矢知興譲小学校</v>
      </c>
      <c r="E277" s="677" t="s">
        <v>732</v>
      </c>
      <c r="F277" s="678" t="s">
        <v>742</v>
      </c>
      <c r="G277" s="681">
        <v>2</v>
      </c>
    </row>
    <row r="278" spans="2:7">
      <c r="B278" s="676">
        <v>22</v>
      </c>
      <c r="C278" s="676" t="s">
        <v>834</v>
      </c>
      <c r="D278" s="676" t="str">
        <f t="shared" si="4"/>
        <v>22大矢知興譲小学校</v>
      </c>
      <c r="E278" s="677" t="s">
        <v>732</v>
      </c>
      <c r="F278" s="678" t="s">
        <v>744</v>
      </c>
      <c r="G278" s="681">
        <v>2</v>
      </c>
    </row>
    <row r="279" spans="2:7">
      <c r="B279" s="676">
        <v>23</v>
      </c>
      <c r="C279" s="676" t="s">
        <v>834</v>
      </c>
      <c r="D279" s="676" t="str">
        <f t="shared" si="4"/>
        <v>23大矢知興譲小学校</v>
      </c>
      <c r="E279" s="677" t="s">
        <v>739</v>
      </c>
      <c r="F279" s="678" t="s">
        <v>845</v>
      </c>
      <c r="G279" s="681">
        <v>1</v>
      </c>
    </row>
    <row r="280" spans="2:7">
      <c r="B280" s="676">
        <v>24</v>
      </c>
      <c r="C280" s="676" t="s">
        <v>834</v>
      </c>
      <c r="D280" s="676" t="str">
        <f t="shared" si="4"/>
        <v>24大矢知興譲小学校</v>
      </c>
      <c r="E280" s="677" t="s">
        <v>748</v>
      </c>
      <c r="F280" s="678" t="s">
        <v>796</v>
      </c>
      <c r="G280" s="681">
        <v>1</v>
      </c>
    </row>
    <row r="281" spans="2:7">
      <c r="B281" s="676">
        <v>1</v>
      </c>
      <c r="C281" s="676" t="s">
        <v>846</v>
      </c>
      <c r="D281" s="676" t="str">
        <f t="shared" si="4"/>
        <v>1八郷小学校</v>
      </c>
      <c r="E281" s="677" t="s">
        <v>732</v>
      </c>
      <c r="F281" s="678" t="s">
        <v>765</v>
      </c>
      <c r="G281" s="681">
        <v>3</v>
      </c>
    </row>
    <row r="282" spans="2:7">
      <c r="B282" s="676">
        <v>2</v>
      </c>
      <c r="C282" s="676" t="s">
        <v>846</v>
      </c>
      <c r="D282" s="676" t="str">
        <f t="shared" si="4"/>
        <v>2八郷小学校</v>
      </c>
      <c r="E282" s="677" t="s">
        <v>732</v>
      </c>
      <c r="F282" s="678" t="s">
        <v>737</v>
      </c>
      <c r="G282" s="681">
        <v>4</v>
      </c>
    </row>
    <row r="283" spans="2:7">
      <c r="B283" s="676">
        <v>3</v>
      </c>
      <c r="C283" s="676" t="s">
        <v>846</v>
      </c>
      <c r="D283" s="676" t="str">
        <f t="shared" si="4"/>
        <v>3八郷小学校</v>
      </c>
      <c r="E283" s="677" t="s">
        <v>732</v>
      </c>
      <c r="F283" s="678" t="s">
        <v>762</v>
      </c>
      <c r="G283" s="681">
        <v>4</v>
      </c>
    </row>
    <row r="284" spans="2:7">
      <c r="B284" s="676">
        <v>4</v>
      </c>
      <c r="C284" s="676" t="s">
        <v>846</v>
      </c>
      <c r="D284" s="676" t="str">
        <f t="shared" si="4"/>
        <v>4八郷小学校</v>
      </c>
      <c r="E284" s="677" t="s">
        <v>739</v>
      </c>
      <c r="F284" s="678" t="s">
        <v>794</v>
      </c>
      <c r="G284" s="681">
        <v>2</v>
      </c>
    </row>
    <row r="285" spans="2:7">
      <c r="B285" s="676">
        <v>5</v>
      </c>
      <c r="C285" s="676" t="s">
        <v>846</v>
      </c>
      <c r="D285" s="676" t="str">
        <f t="shared" si="4"/>
        <v>5八郷小学校</v>
      </c>
      <c r="E285" s="677" t="s">
        <v>739</v>
      </c>
      <c r="F285" s="678" t="s">
        <v>780</v>
      </c>
      <c r="G285" s="681">
        <v>1</v>
      </c>
    </row>
    <row r="286" spans="2:7">
      <c r="B286" s="676">
        <v>6</v>
      </c>
      <c r="C286" s="676" t="s">
        <v>846</v>
      </c>
      <c r="D286" s="676" t="str">
        <f t="shared" si="4"/>
        <v>6八郷小学校</v>
      </c>
      <c r="E286" s="677" t="s">
        <v>739</v>
      </c>
      <c r="F286" s="678" t="s">
        <v>780</v>
      </c>
      <c r="G286" s="681">
        <v>1</v>
      </c>
    </row>
    <row r="287" spans="2:7">
      <c r="B287" s="676">
        <v>7</v>
      </c>
      <c r="C287" s="676" t="s">
        <v>846</v>
      </c>
      <c r="D287" s="676" t="str">
        <f t="shared" si="4"/>
        <v>7八郷小学校</v>
      </c>
      <c r="E287" s="677" t="s">
        <v>748</v>
      </c>
      <c r="F287" s="678" t="s">
        <v>847</v>
      </c>
      <c r="G287" s="681">
        <v>1</v>
      </c>
    </row>
    <row r="288" spans="2:7">
      <c r="B288" s="676">
        <v>8</v>
      </c>
      <c r="C288" s="676" t="s">
        <v>846</v>
      </c>
      <c r="D288" s="676" t="str">
        <f t="shared" si="4"/>
        <v>8八郷小学校</v>
      </c>
      <c r="E288" s="677" t="s">
        <v>748</v>
      </c>
      <c r="F288" s="678" t="s">
        <v>754</v>
      </c>
      <c r="G288" s="681">
        <v>1</v>
      </c>
    </row>
    <row r="289" spans="2:7">
      <c r="B289" s="676">
        <v>9</v>
      </c>
      <c r="C289" s="676" t="s">
        <v>846</v>
      </c>
      <c r="D289" s="676" t="str">
        <f t="shared" si="4"/>
        <v>9八郷小学校</v>
      </c>
      <c r="E289" s="677" t="s">
        <v>748</v>
      </c>
      <c r="F289" s="678" t="s">
        <v>780</v>
      </c>
      <c r="G289" s="681">
        <v>1</v>
      </c>
    </row>
    <row r="290" spans="2:7">
      <c r="B290" s="676">
        <v>10</v>
      </c>
      <c r="C290" s="676" t="s">
        <v>846</v>
      </c>
      <c r="D290" s="676" t="str">
        <f t="shared" si="4"/>
        <v>10八郷小学校</v>
      </c>
      <c r="E290" s="677" t="s">
        <v>748</v>
      </c>
      <c r="F290" s="678" t="s">
        <v>780</v>
      </c>
      <c r="G290" s="681">
        <v>1</v>
      </c>
    </row>
    <row r="291" spans="2:7">
      <c r="B291" s="676">
        <v>11</v>
      </c>
      <c r="C291" s="676" t="s">
        <v>846</v>
      </c>
      <c r="D291" s="676" t="str">
        <f t="shared" si="4"/>
        <v>11八郷小学校</v>
      </c>
      <c r="E291" s="677" t="s">
        <v>848</v>
      </c>
      <c r="F291" s="678" t="s">
        <v>783</v>
      </c>
      <c r="G291" s="681">
        <v>1</v>
      </c>
    </row>
    <row r="292" spans="2:7">
      <c r="B292" s="676">
        <v>12</v>
      </c>
      <c r="C292" s="676" t="s">
        <v>846</v>
      </c>
      <c r="D292" s="676" t="str">
        <f t="shared" si="4"/>
        <v>12八郷小学校</v>
      </c>
      <c r="E292" s="677" t="s">
        <v>732</v>
      </c>
      <c r="F292" s="678" t="s">
        <v>769</v>
      </c>
      <c r="G292" s="681">
        <v>4</v>
      </c>
    </row>
    <row r="293" spans="2:7">
      <c r="B293" s="676">
        <v>13</v>
      </c>
      <c r="C293" s="676" t="s">
        <v>846</v>
      </c>
      <c r="D293" s="676" t="str">
        <f t="shared" si="4"/>
        <v>13八郷小学校</v>
      </c>
      <c r="E293" s="677" t="s">
        <v>732</v>
      </c>
      <c r="F293" s="678" t="s">
        <v>1052</v>
      </c>
      <c r="G293" s="681">
        <v>5</v>
      </c>
    </row>
    <row r="294" spans="2:7">
      <c r="B294" s="676">
        <v>14</v>
      </c>
      <c r="C294" s="676" t="s">
        <v>846</v>
      </c>
      <c r="D294" s="676" t="str">
        <f t="shared" si="4"/>
        <v>14八郷小学校</v>
      </c>
      <c r="E294" s="677" t="s">
        <v>732</v>
      </c>
      <c r="F294" s="678" t="s">
        <v>742</v>
      </c>
      <c r="G294" s="681">
        <v>2</v>
      </c>
    </row>
    <row r="295" spans="2:7">
      <c r="B295" s="676">
        <v>15</v>
      </c>
      <c r="C295" s="676" t="s">
        <v>846</v>
      </c>
      <c r="D295" s="676" t="str">
        <f t="shared" si="4"/>
        <v>15八郷小学校</v>
      </c>
      <c r="E295" s="677" t="s">
        <v>732</v>
      </c>
      <c r="F295" s="678" t="s">
        <v>741</v>
      </c>
      <c r="G295" s="681">
        <v>2</v>
      </c>
    </row>
    <row r="296" spans="2:7">
      <c r="B296" s="676">
        <v>16</v>
      </c>
      <c r="C296" s="676" t="s">
        <v>846</v>
      </c>
      <c r="D296" s="676" t="str">
        <f t="shared" si="4"/>
        <v>16八郷小学校</v>
      </c>
      <c r="E296" s="677" t="s">
        <v>732</v>
      </c>
      <c r="F296" s="678" t="s">
        <v>743</v>
      </c>
      <c r="G296" s="681">
        <v>1</v>
      </c>
    </row>
    <row r="297" spans="2:7">
      <c r="B297" s="676">
        <v>17</v>
      </c>
      <c r="C297" s="676" t="s">
        <v>846</v>
      </c>
      <c r="D297" s="676" t="str">
        <f t="shared" si="4"/>
        <v>17八郷小学校</v>
      </c>
      <c r="E297" s="677" t="s">
        <v>732</v>
      </c>
      <c r="F297" s="678" t="s">
        <v>745</v>
      </c>
      <c r="G297" s="681">
        <v>1</v>
      </c>
    </row>
    <row r="298" spans="2:7">
      <c r="B298" s="676">
        <v>18</v>
      </c>
      <c r="C298" s="676" t="s">
        <v>846</v>
      </c>
      <c r="D298" s="676" t="str">
        <f t="shared" si="4"/>
        <v>18八郷小学校</v>
      </c>
      <c r="E298" s="677" t="s">
        <v>732</v>
      </c>
      <c r="F298" s="678" t="s">
        <v>745</v>
      </c>
      <c r="G298" s="681">
        <v>1</v>
      </c>
    </row>
    <row r="299" spans="2:7">
      <c r="B299" s="676">
        <v>19</v>
      </c>
      <c r="C299" s="676" t="s">
        <v>846</v>
      </c>
      <c r="D299" s="676" t="str">
        <f t="shared" si="4"/>
        <v>19八郷小学校</v>
      </c>
      <c r="E299" s="677" t="s">
        <v>732</v>
      </c>
      <c r="F299" s="678" t="s">
        <v>744</v>
      </c>
      <c r="G299" s="681">
        <v>2</v>
      </c>
    </row>
    <row r="300" spans="2:7">
      <c r="B300" s="676">
        <v>20</v>
      </c>
      <c r="C300" s="676" t="s">
        <v>846</v>
      </c>
      <c r="D300" s="676" t="str">
        <f t="shared" si="4"/>
        <v>20八郷小学校</v>
      </c>
      <c r="E300" s="677" t="s">
        <v>848</v>
      </c>
      <c r="F300" s="678" t="s">
        <v>849</v>
      </c>
      <c r="G300" s="681">
        <v>1</v>
      </c>
    </row>
    <row r="301" spans="2:7">
      <c r="B301" s="676">
        <v>1</v>
      </c>
      <c r="C301" s="676" t="s">
        <v>850</v>
      </c>
      <c r="D301" s="676" t="str">
        <f t="shared" si="4"/>
        <v>1下野小学校</v>
      </c>
      <c r="E301" s="677" t="s">
        <v>732</v>
      </c>
      <c r="F301" s="678" t="s">
        <v>762</v>
      </c>
      <c r="G301" s="681">
        <v>4</v>
      </c>
    </row>
    <row r="302" spans="2:7">
      <c r="B302" s="676">
        <v>2</v>
      </c>
      <c r="C302" s="676" t="s">
        <v>850</v>
      </c>
      <c r="D302" s="676" t="str">
        <f t="shared" si="4"/>
        <v>2下野小学校</v>
      </c>
      <c r="E302" s="677" t="s">
        <v>739</v>
      </c>
      <c r="F302" s="678" t="s">
        <v>851</v>
      </c>
      <c r="G302" s="681">
        <v>1</v>
      </c>
    </row>
    <row r="303" spans="2:7">
      <c r="B303" s="676">
        <v>3</v>
      </c>
      <c r="C303" s="676" t="s">
        <v>850</v>
      </c>
      <c r="D303" s="676" t="str">
        <f t="shared" si="4"/>
        <v>3下野小学校</v>
      </c>
      <c r="E303" s="677" t="s">
        <v>732</v>
      </c>
      <c r="F303" s="678" t="s">
        <v>852</v>
      </c>
      <c r="G303" s="681">
        <v>1</v>
      </c>
    </row>
    <row r="304" spans="2:7">
      <c r="B304" s="676">
        <v>4</v>
      </c>
      <c r="C304" s="676" t="s">
        <v>850</v>
      </c>
      <c r="D304" s="676" t="str">
        <f t="shared" si="4"/>
        <v>4下野小学校</v>
      </c>
      <c r="E304" s="677" t="s">
        <v>732</v>
      </c>
      <c r="F304" s="678" t="s">
        <v>745</v>
      </c>
      <c r="G304" s="681">
        <v>1</v>
      </c>
    </row>
    <row r="305" spans="2:7">
      <c r="B305" s="676">
        <v>5</v>
      </c>
      <c r="C305" s="676" t="s">
        <v>850</v>
      </c>
      <c r="D305" s="676" t="str">
        <f t="shared" si="4"/>
        <v>5下野小学校</v>
      </c>
      <c r="E305" s="677" t="s">
        <v>732</v>
      </c>
      <c r="F305" s="678" t="s">
        <v>742</v>
      </c>
      <c r="G305" s="681">
        <v>2</v>
      </c>
    </row>
    <row r="306" spans="2:7">
      <c r="B306" s="676">
        <v>6</v>
      </c>
      <c r="C306" s="676" t="s">
        <v>850</v>
      </c>
      <c r="D306" s="676" t="str">
        <f t="shared" si="4"/>
        <v>6下野小学校</v>
      </c>
      <c r="E306" s="677" t="s">
        <v>732</v>
      </c>
      <c r="F306" s="678" t="s">
        <v>741</v>
      </c>
      <c r="G306" s="681">
        <v>2</v>
      </c>
    </row>
    <row r="307" spans="2:7">
      <c r="B307" s="676">
        <v>7</v>
      </c>
      <c r="C307" s="676" t="s">
        <v>850</v>
      </c>
      <c r="D307" s="676" t="str">
        <f t="shared" si="4"/>
        <v>7下野小学校</v>
      </c>
      <c r="E307" s="677" t="s">
        <v>732</v>
      </c>
      <c r="F307" s="678" t="s">
        <v>744</v>
      </c>
      <c r="G307" s="681">
        <v>2</v>
      </c>
    </row>
    <row r="308" spans="2:7">
      <c r="B308" s="676">
        <v>8</v>
      </c>
      <c r="C308" s="676" t="s">
        <v>850</v>
      </c>
      <c r="D308" s="676" t="str">
        <f t="shared" si="4"/>
        <v>8下野小学校</v>
      </c>
      <c r="E308" s="677" t="s">
        <v>732</v>
      </c>
      <c r="F308" s="678" t="s">
        <v>1052</v>
      </c>
      <c r="G308" s="681">
        <v>5</v>
      </c>
    </row>
    <row r="309" spans="2:7">
      <c r="B309" s="676">
        <v>9</v>
      </c>
      <c r="C309" s="676" t="s">
        <v>850</v>
      </c>
      <c r="D309" s="676" t="str">
        <f t="shared" si="4"/>
        <v>9下野小学校</v>
      </c>
      <c r="E309" s="677" t="s">
        <v>732</v>
      </c>
      <c r="F309" s="678" t="s">
        <v>737</v>
      </c>
      <c r="G309" s="681">
        <v>4</v>
      </c>
    </row>
    <row r="310" spans="2:7">
      <c r="B310" s="676">
        <v>10</v>
      </c>
      <c r="C310" s="676" t="s">
        <v>850</v>
      </c>
      <c r="D310" s="676" t="str">
        <f t="shared" si="4"/>
        <v>10下野小学校</v>
      </c>
      <c r="E310" s="677" t="s">
        <v>732</v>
      </c>
      <c r="F310" s="678" t="s">
        <v>765</v>
      </c>
      <c r="G310" s="681">
        <v>3</v>
      </c>
    </row>
    <row r="311" spans="2:7">
      <c r="B311" s="676">
        <v>11</v>
      </c>
      <c r="C311" s="676" t="s">
        <v>850</v>
      </c>
      <c r="D311" s="676" t="str">
        <f t="shared" si="4"/>
        <v>11下野小学校</v>
      </c>
      <c r="E311" s="677" t="s">
        <v>732</v>
      </c>
      <c r="F311" s="678" t="s">
        <v>769</v>
      </c>
      <c r="G311" s="681">
        <v>4</v>
      </c>
    </row>
    <row r="312" spans="2:7">
      <c r="B312" s="676">
        <v>12</v>
      </c>
      <c r="C312" s="676" t="s">
        <v>850</v>
      </c>
      <c r="D312" s="676" t="str">
        <f t="shared" si="4"/>
        <v>12下野小学校</v>
      </c>
      <c r="E312" s="677" t="s">
        <v>748</v>
      </c>
      <c r="F312" s="678" t="s">
        <v>795</v>
      </c>
      <c r="G312" s="681">
        <v>1</v>
      </c>
    </row>
    <row r="313" spans="2:7">
      <c r="B313" s="676">
        <v>1</v>
      </c>
      <c r="C313" s="676" t="s">
        <v>853</v>
      </c>
      <c r="D313" s="676" t="str">
        <f t="shared" si="4"/>
        <v>1保々小学校</v>
      </c>
      <c r="E313" s="677" t="s">
        <v>732</v>
      </c>
      <c r="F313" s="678" t="s">
        <v>762</v>
      </c>
      <c r="G313" s="681">
        <v>4</v>
      </c>
    </row>
    <row r="314" spans="2:7">
      <c r="B314" s="676">
        <v>2</v>
      </c>
      <c r="C314" s="676" t="s">
        <v>853</v>
      </c>
      <c r="D314" s="676" t="str">
        <f t="shared" si="4"/>
        <v>2保々小学校</v>
      </c>
      <c r="E314" s="677" t="s">
        <v>732</v>
      </c>
      <c r="F314" s="678" t="s">
        <v>737</v>
      </c>
      <c r="G314" s="681">
        <v>4</v>
      </c>
    </row>
    <row r="315" spans="2:7">
      <c r="B315" s="676">
        <v>3</v>
      </c>
      <c r="C315" s="676" t="s">
        <v>853</v>
      </c>
      <c r="D315" s="676" t="str">
        <f t="shared" si="4"/>
        <v>3保々小学校</v>
      </c>
      <c r="E315" s="677" t="s">
        <v>732</v>
      </c>
      <c r="F315" s="678" t="s">
        <v>765</v>
      </c>
      <c r="G315" s="681">
        <v>3</v>
      </c>
    </row>
    <row r="316" spans="2:7">
      <c r="B316" s="676">
        <v>4</v>
      </c>
      <c r="C316" s="676" t="s">
        <v>853</v>
      </c>
      <c r="D316" s="676" t="str">
        <f t="shared" si="4"/>
        <v>4保々小学校</v>
      </c>
      <c r="E316" s="677" t="s">
        <v>732</v>
      </c>
      <c r="F316" s="678" t="s">
        <v>854</v>
      </c>
      <c r="G316" s="681">
        <v>1</v>
      </c>
    </row>
    <row r="317" spans="2:7">
      <c r="B317" s="676">
        <v>5</v>
      </c>
      <c r="C317" s="676" t="s">
        <v>853</v>
      </c>
      <c r="D317" s="676" t="str">
        <f t="shared" si="4"/>
        <v>5保々小学校</v>
      </c>
      <c r="E317" s="677" t="s">
        <v>732</v>
      </c>
      <c r="F317" s="678" t="s">
        <v>855</v>
      </c>
      <c r="G317" s="681">
        <v>1</v>
      </c>
    </row>
    <row r="318" spans="2:7">
      <c r="B318" s="676">
        <v>6</v>
      </c>
      <c r="C318" s="676" t="s">
        <v>853</v>
      </c>
      <c r="D318" s="676" t="str">
        <f t="shared" si="4"/>
        <v>6保々小学校</v>
      </c>
      <c r="E318" s="677" t="s">
        <v>739</v>
      </c>
      <c r="F318" s="678" t="s">
        <v>780</v>
      </c>
      <c r="G318" s="681">
        <v>1</v>
      </c>
    </row>
    <row r="319" spans="2:7">
      <c r="B319" s="676">
        <v>7</v>
      </c>
      <c r="C319" s="676" t="s">
        <v>853</v>
      </c>
      <c r="D319" s="676" t="str">
        <f t="shared" si="4"/>
        <v>7保々小学校</v>
      </c>
      <c r="E319" s="677" t="s">
        <v>748</v>
      </c>
      <c r="F319" s="678" t="s">
        <v>780</v>
      </c>
      <c r="G319" s="681">
        <v>1</v>
      </c>
    </row>
    <row r="320" spans="2:7">
      <c r="B320" s="676">
        <v>8</v>
      </c>
      <c r="C320" s="676" t="s">
        <v>853</v>
      </c>
      <c r="D320" s="676" t="str">
        <f t="shared" si="4"/>
        <v>8保々小学校</v>
      </c>
      <c r="E320" s="677" t="s">
        <v>732</v>
      </c>
      <c r="F320" s="678" t="s">
        <v>1054</v>
      </c>
      <c r="G320" s="681">
        <v>5</v>
      </c>
    </row>
    <row r="321" spans="2:7">
      <c r="B321" s="676">
        <v>9</v>
      </c>
      <c r="C321" s="676" t="s">
        <v>853</v>
      </c>
      <c r="D321" s="676" t="str">
        <f t="shared" si="4"/>
        <v>9保々小学校</v>
      </c>
      <c r="E321" s="677" t="s">
        <v>732</v>
      </c>
      <c r="F321" s="678" t="s">
        <v>769</v>
      </c>
      <c r="G321" s="681">
        <v>4</v>
      </c>
    </row>
    <row r="322" spans="2:7">
      <c r="B322" s="676">
        <v>10</v>
      </c>
      <c r="C322" s="676" t="s">
        <v>853</v>
      </c>
      <c r="D322" s="676" t="str">
        <f t="shared" si="4"/>
        <v>10保々小学校</v>
      </c>
      <c r="E322" s="677" t="s">
        <v>732</v>
      </c>
      <c r="F322" s="678" t="s">
        <v>744</v>
      </c>
      <c r="G322" s="681">
        <v>2</v>
      </c>
    </row>
    <row r="323" spans="2:7">
      <c r="B323" s="676">
        <v>11</v>
      </c>
      <c r="C323" s="676" t="s">
        <v>853</v>
      </c>
      <c r="D323" s="676" t="str">
        <f t="shared" ref="D323:D386" si="5">B323&amp;C323</f>
        <v>11保々小学校</v>
      </c>
      <c r="E323" s="677" t="s">
        <v>732</v>
      </c>
      <c r="F323" s="678" t="s">
        <v>741</v>
      </c>
      <c r="G323" s="681">
        <v>2</v>
      </c>
    </row>
    <row r="324" spans="2:7">
      <c r="B324" s="676">
        <v>12</v>
      </c>
      <c r="C324" s="676" t="s">
        <v>853</v>
      </c>
      <c r="D324" s="676" t="str">
        <f t="shared" si="5"/>
        <v>12保々小学校</v>
      </c>
      <c r="E324" s="677" t="s">
        <v>732</v>
      </c>
      <c r="F324" s="678" t="s">
        <v>742</v>
      </c>
      <c r="G324" s="681">
        <v>2</v>
      </c>
    </row>
    <row r="325" spans="2:7">
      <c r="B325" s="676">
        <v>13</v>
      </c>
      <c r="C325" s="676" t="s">
        <v>853</v>
      </c>
      <c r="D325" s="676" t="str">
        <f t="shared" si="5"/>
        <v>13保々小学校</v>
      </c>
      <c r="E325" s="677" t="s">
        <v>732</v>
      </c>
      <c r="F325" s="678" t="s">
        <v>791</v>
      </c>
      <c r="G325" s="681">
        <v>1</v>
      </c>
    </row>
    <row r="326" spans="2:7">
      <c r="B326" s="676">
        <v>14</v>
      </c>
      <c r="C326" s="676" t="s">
        <v>853</v>
      </c>
      <c r="D326" s="676" t="str">
        <f t="shared" si="5"/>
        <v>14保々小学校</v>
      </c>
      <c r="E326" s="677" t="s">
        <v>739</v>
      </c>
      <c r="F326" s="678" t="s">
        <v>856</v>
      </c>
      <c r="G326" s="681">
        <v>1</v>
      </c>
    </row>
    <row r="327" spans="2:7">
      <c r="B327" s="676">
        <v>15</v>
      </c>
      <c r="C327" s="676" t="s">
        <v>853</v>
      </c>
      <c r="D327" s="676" t="str">
        <f t="shared" si="5"/>
        <v>15保々小学校</v>
      </c>
      <c r="E327" s="677" t="s">
        <v>748</v>
      </c>
      <c r="F327" s="678" t="s">
        <v>760</v>
      </c>
      <c r="G327" s="681">
        <v>1</v>
      </c>
    </row>
    <row r="328" spans="2:7">
      <c r="B328" s="676">
        <v>1</v>
      </c>
      <c r="C328" s="676" t="s">
        <v>857</v>
      </c>
      <c r="D328" s="676" t="str">
        <f t="shared" si="5"/>
        <v>1水沢小学校</v>
      </c>
      <c r="E328" s="677" t="s">
        <v>732</v>
      </c>
      <c r="F328" s="678" t="s">
        <v>762</v>
      </c>
      <c r="G328" s="681">
        <v>4</v>
      </c>
    </row>
    <row r="329" spans="2:7">
      <c r="B329" s="676">
        <v>2</v>
      </c>
      <c r="C329" s="676" t="s">
        <v>857</v>
      </c>
      <c r="D329" s="676" t="str">
        <f t="shared" si="5"/>
        <v>2水沢小学校</v>
      </c>
      <c r="E329" s="677" t="s">
        <v>732</v>
      </c>
      <c r="F329" s="678" t="s">
        <v>737</v>
      </c>
      <c r="G329" s="681">
        <v>4</v>
      </c>
    </row>
    <row r="330" spans="2:7">
      <c r="B330" s="676">
        <v>3</v>
      </c>
      <c r="C330" s="676" t="s">
        <v>857</v>
      </c>
      <c r="D330" s="676" t="str">
        <f t="shared" si="5"/>
        <v>3水沢小学校</v>
      </c>
      <c r="E330" s="677" t="s">
        <v>732</v>
      </c>
      <c r="F330" s="678" t="s">
        <v>765</v>
      </c>
      <c r="G330" s="681">
        <v>3</v>
      </c>
    </row>
    <row r="331" spans="2:7">
      <c r="B331" s="676">
        <v>4</v>
      </c>
      <c r="C331" s="676" t="s">
        <v>857</v>
      </c>
      <c r="D331" s="676" t="str">
        <f t="shared" si="5"/>
        <v>4水沢小学校</v>
      </c>
      <c r="E331" s="677" t="s">
        <v>732</v>
      </c>
      <c r="F331" s="678" t="s">
        <v>780</v>
      </c>
      <c r="G331" s="681">
        <v>1</v>
      </c>
    </row>
    <row r="332" spans="2:7">
      <c r="B332" s="676">
        <v>5</v>
      </c>
      <c r="C332" s="676" t="s">
        <v>857</v>
      </c>
      <c r="D332" s="676" t="str">
        <f t="shared" si="5"/>
        <v>5水沢小学校</v>
      </c>
      <c r="E332" s="677" t="s">
        <v>732</v>
      </c>
      <c r="F332" s="678" t="s">
        <v>745</v>
      </c>
      <c r="G332" s="681">
        <v>1</v>
      </c>
    </row>
    <row r="333" spans="2:7">
      <c r="B333" s="676">
        <v>6</v>
      </c>
      <c r="C333" s="676" t="s">
        <v>857</v>
      </c>
      <c r="D333" s="676" t="str">
        <f t="shared" si="5"/>
        <v>6水沢小学校</v>
      </c>
      <c r="E333" s="677" t="s">
        <v>739</v>
      </c>
      <c r="F333" s="678" t="s">
        <v>780</v>
      </c>
      <c r="G333" s="681">
        <v>1</v>
      </c>
    </row>
    <row r="334" spans="2:7">
      <c r="B334" s="676">
        <v>7</v>
      </c>
      <c r="C334" s="676" t="s">
        <v>857</v>
      </c>
      <c r="D334" s="676" t="str">
        <f t="shared" si="5"/>
        <v>7水沢小学校</v>
      </c>
      <c r="E334" s="677" t="s">
        <v>748</v>
      </c>
      <c r="F334" s="678" t="s">
        <v>780</v>
      </c>
      <c r="G334" s="681">
        <v>1</v>
      </c>
    </row>
    <row r="335" spans="2:7">
      <c r="B335" s="676">
        <v>8</v>
      </c>
      <c r="C335" s="676" t="s">
        <v>857</v>
      </c>
      <c r="D335" s="676" t="str">
        <f t="shared" si="5"/>
        <v>8水沢小学校</v>
      </c>
      <c r="E335" s="677" t="s">
        <v>732</v>
      </c>
      <c r="F335" s="678" t="s">
        <v>1052</v>
      </c>
      <c r="G335" s="681">
        <v>5</v>
      </c>
    </row>
    <row r="336" spans="2:7">
      <c r="B336" s="676">
        <v>9</v>
      </c>
      <c r="C336" s="676" t="s">
        <v>857</v>
      </c>
      <c r="D336" s="676" t="str">
        <f t="shared" si="5"/>
        <v>9水沢小学校</v>
      </c>
      <c r="E336" s="677" t="s">
        <v>732</v>
      </c>
      <c r="F336" s="678" t="s">
        <v>769</v>
      </c>
      <c r="G336" s="681">
        <v>4</v>
      </c>
    </row>
    <row r="337" spans="2:7">
      <c r="B337" s="676">
        <v>10</v>
      </c>
      <c r="C337" s="676" t="s">
        <v>857</v>
      </c>
      <c r="D337" s="676" t="str">
        <f t="shared" si="5"/>
        <v>10水沢小学校</v>
      </c>
      <c r="E337" s="677" t="s">
        <v>732</v>
      </c>
      <c r="F337" s="678" t="s">
        <v>742</v>
      </c>
      <c r="G337" s="681">
        <v>2</v>
      </c>
    </row>
    <row r="338" spans="2:7">
      <c r="B338" s="676">
        <v>11</v>
      </c>
      <c r="C338" s="676" t="s">
        <v>857</v>
      </c>
      <c r="D338" s="676" t="str">
        <f t="shared" si="5"/>
        <v>11水沢小学校</v>
      </c>
      <c r="E338" s="677" t="s">
        <v>732</v>
      </c>
      <c r="F338" s="678" t="s">
        <v>741</v>
      </c>
      <c r="G338" s="681">
        <v>2</v>
      </c>
    </row>
    <row r="339" spans="2:7">
      <c r="B339" s="676">
        <v>12</v>
      </c>
      <c r="C339" s="676" t="s">
        <v>857</v>
      </c>
      <c r="D339" s="676" t="str">
        <f t="shared" si="5"/>
        <v>12水沢小学校</v>
      </c>
      <c r="E339" s="677" t="s">
        <v>732</v>
      </c>
      <c r="F339" s="678" t="s">
        <v>744</v>
      </c>
      <c r="G339" s="681">
        <v>2</v>
      </c>
    </row>
    <row r="340" spans="2:7">
      <c r="B340" s="676">
        <v>13</v>
      </c>
      <c r="C340" s="676" t="s">
        <v>857</v>
      </c>
      <c r="D340" s="676" t="str">
        <f t="shared" si="5"/>
        <v>13水沢小学校</v>
      </c>
      <c r="E340" s="677" t="s">
        <v>732</v>
      </c>
      <c r="F340" s="678" t="s">
        <v>790</v>
      </c>
      <c r="G340" s="681">
        <v>2</v>
      </c>
    </row>
    <row r="341" spans="2:7">
      <c r="B341" s="676">
        <v>14</v>
      </c>
      <c r="C341" s="676" t="s">
        <v>857</v>
      </c>
      <c r="D341" s="676" t="str">
        <f t="shared" si="5"/>
        <v>14水沢小学校</v>
      </c>
      <c r="E341" s="677" t="s">
        <v>748</v>
      </c>
      <c r="F341" s="678" t="s">
        <v>795</v>
      </c>
      <c r="G341" s="681">
        <v>1</v>
      </c>
    </row>
    <row r="342" spans="2:7">
      <c r="B342" s="676">
        <v>1</v>
      </c>
      <c r="C342" s="676" t="s">
        <v>858</v>
      </c>
      <c r="D342" s="676" t="str">
        <f t="shared" si="5"/>
        <v>1高花平小学校</v>
      </c>
      <c r="E342" s="677" t="s">
        <v>732</v>
      </c>
      <c r="F342" s="678" t="s">
        <v>745</v>
      </c>
      <c r="G342" s="681">
        <v>1</v>
      </c>
    </row>
    <row r="343" spans="2:7">
      <c r="B343" s="676">
        <v>2</v>
      </c>
      <c r="C343" s="676" t="s">
        <v>858</v>
      </c>
      <c r="D343" s="676" t="str">
        <f t="shared" si="5"/>
        <v>2高花平小学校</v>
      </c>
      <c r="E343" s="677" t="s">
        <v>732</v>
      </c>
      <c r="F343" s="678" t="s">
        <v>745</v>
      </c>
      <c r="G343" s="681">
        <v>1</v>
      </c>
    </row>
    <row r="344" spans="2:7">
      <c r="B344" s="676">
        <v>3</v>
      </c>
      <c r="C344" s="676" t="s">
        <v>858</v>
      </c>
      <c r="D344" s="676" t="str">
        <f t="shared" si="5"/>
        <v>3高花平小学校</v>
      </c>
      <c r="E344" s="677" t="s">
        <v>732</v>
      </c>
      <c r="F344" s="678" t="s">
        <v>745</v>
      </c>
      <c r="G344" s="681">
        <v>1</v>
      </c>
    </row>
    <row r="345" spans="2:7">
      <c r="B345" s="676">
        <v>4</v>
      </c>
      <c r="C345" s="676" t="s">
        <v>858</v>
      </c>
      <c r="D345" s="676" t="str">
        <f t="shared" si="5"/>
        <v>4高花平小学校</v>
      </c>
      <c r="E345" s="677" t="s">
        <v>732</v>
      </c>
      <c r="F345" s="678" t="s">
        <v>859</v>
      </c>
      <c r="G345" s="681">
        <v>4</v>
      </c>
    </row>
    <row r="346" spans="2:7">
      <c r="B346" s="676">
        <v>5</v>
      </c>
      <c r="C346" s="676" t="s">
        <v>858</v>
      </c>
      <c r="D346" s="676" t="str">
        <f t="shared" si="5"/>
        <v>5高花平小学校</v>
      </c>
      <c r="E346" s="677" t="s">
        <v>732</v>
      </c>
      <c r="F346" s="678" t="s">
        <v>736</v>
      </c>
      <c r="G346" s="681">
        <v>3</v>
      </c>
    </row>
    <row r="347" spans="2:7">
      <c r="B347" s="676">
        <v>6</v>
      </c>
      <c r="C347" s="676" t="s">
        <v>858</v>
      </c>
      <c r="D347" s="676" t="str">
        <f t="shared" si="5"/>
        <v>6高花平小学校</v>
      </c>
      <c r="E347" s="677" t="s">
        <v>732</v>
      </c>
      <c r="F347" s="678" t="s">
        <v>1052</v>
      </c>
      <c r="G347" s="681">
        <v>5</v>
      </c>
    </row>
    <row r="348" spans="2:7">
      <c r="B348" s="676">
        <v>7</v>
      </c>
      <c r="C348" s="676" t="s">
        <v>858</v>
      </c>
      <c r="D348" s="676" t="str">
        <f t="shared" si="5"/>
        <v>7高花平小学校</v>
      </c>
      <c r="E348" s="677" t="s">
        <v>732</v>
      </c>
      <c r="F348" s="678" t="s">
        <v>1057</v>
      </c>
      <c r="G348" s="679">
        <v>2</v>
      </c>
    </row>
    <row r="349" spans="2:7">
      <c r="B349" s="676">
        <v>8</v>
      </c>
      <c r="C349" s="676" t="s">
        <v>858</v>
      </c>
      <c r="D349" s="676" t="str">
        <f t="shared" si="5"/>
        <v>8高花平小学校</v>
      </c>
      <c r="E349" s="677" t="s">
        <v>732</v>
      </c>
      <c r="F349" s="678" t="s">
        <v>754</v>
      </c>
      <c r="G349" s="681">
        <v>1</v>
      </c>
    </row>
    <row r="350" spans="2:7">
      <c r="B350" s="676">
        <v>9</v>
      </c>
      <c r="C350" s="676" t="s">
        <v>858</v>
      </c>
      <c r="D350" s="676" t="str">
        <f t="shared" si="5"/>
        <v>9高花平小学校</v>
      </c>
      <c r="E350" s="677" t="s">
        <v>732</v>
      </c>
      <c r="F350" s="678" t="s">
        <v>744</v>
      </c>
      <c r="G350" s="681">
        <v>2</v>
      </c>
    </row>
    <row r="351" spans="2:7">
      <c r="B351" s="676">
        <v>10</v>
      </c>
      <c r="C351" s="676" t="s">
        <v>858</v>
      </c>
      <c r="D351" s="676" t="str">
        <f t="shared" si="5"/>
        <v>10高花平小学校</v>
      </c>
      <c r="E351" s="677" t="s">
        <v>732</v>
      </c>
      <c r="F351" s="678" t="s">
        <v>742</v>
      </c>
      <c r="G351" s="681">
        <v>2</v>
      </c>
    </row>
    <row r="352" spans="2:7">
      <c r="B352" s="676">
        <v>11</v>
      </c>
      <c r="C352" s="676" t="s">
        <v>858</v>
      </c>
      <c r="D352" s="676" t="str">
        <f t="shared" si="5"/>
        <v>11高花平小学校</v>
      </c>
      <c r="E352" s="677" t="s">
        <v>732</v>
      </c>
      <c r="F352" s="678" t="s">
        <v>860</v>
      </c>
      <c r="G352" s="681">
        <v>1</v>
      </c>
    </row>
    <row r="353" spans="2:7">
      <c r="B353" s="676">
        <v>12</v>
      </c>
      <c r="C353" s="676" t="s">
        <v>858</v>
      </c>
      <c r="D353" s="676" t="str">
        <f t="shared" si="5"/>
        <v>12高花平小学校</v>
      </c>
      <c r="E353" s="677" t="s">
        <v>732</v>
      </c>
      <c r="F353" s="678" t="s">
        <v>741</v>
      </c>
      <c r="G353" s="681">
        <v>2</v>
      </c>
    </row>
    <row r="354" spans="2:7">
      <c r="B354" s="676">
        <v>13</v>
      </c>
      <c r="C354" s="676" t="s">
        <v>858</v>
      </c>
      <c r="D354" s="676" t="str">
        <f t="shared" si="5"/>
        <v>13高花平小学校</v>
      </c>
      <c r="E354" s="677" t="s">
        <v>739</v>
      </c>
      <c r="F354" s="678" t="s">
        <v>861</v>
      </c>
      <c r="G354" s="681">
        <v>1</v>
      </c>
    </row>
    <row r="355" spans="2:7">
      <c r="B355" s="676">
        <v>1</v>
      </c>
      <c r="C355" s="676" t="s">
        <v>862</v>
      </c>
      <c r="D355" s="676" t="str">
        <f t="shared" si="5"/>
        <v>1泊山小学校</v>
      </c>
      <c r="E355" s="677" t="s">
        <v>732</v>
      </c>
      <c r="F355" s="678" t="s">
        <v>762</v>
      </c>
      <c r="G355" s="681">
        <v>4</v>
      </c>
    </row>
    <row r="356" spans="2:7">
      <c r="B356" s="676">
        <v>2</v>
      </c>
      <c r="C356" s="676" t="s">
        <v>862</v>
      </c>
      <c r="D356" s="676" t="str">
        <f t="shared" si="5"/>
        <v>2泊山小学校</v>
      </c>
      <c r="E356" s="677" t="s">
        <v>732</v>
      </c>
      <c r="F356" s="678" t="s">
        <v>737</v>
      </c>
      <c r="G356" s="681">
        <v>4</v>
      </c>
    </row>
    <row r="357" spans="2:7">
      <c r="B357" s="676">
        <v>3</v>
      </c>
      <c r="C357" s="676" t="s">
        <v>862</v>
      </c>
      <c r="D357" s="676" t="str">
        <f t="shared" si="5"/>
        <v>3泊山小学校</v>
      </c>
      <c r="E357" s="677" t="s">
        <v>732</v>
      </c>
      <c r="F357" s="678" t="s">
        <v>829</v>
      </c>
      <c r="G357" s="681">
        <v>3</v>
      </c>
    </row>
    <row r="358" spans="2:7">
      <c r="B358" s="676">
        <v>4</v>
      </c>
      <c r="C358" s="676" t="s">
        <v>862</v>
      </c>
      <c r="D358" s="676" t="str">
        <f t="shared" si="5"/>
        <v>4泊山小学校</v>
      </c>
      <c r="E358" s="677" t="s">
        <v>732</v>
      </c>
      <c r="F358" s="678" t="s">
        <v>863</v>
      </c>
      <c r="G358" s="681">
        <v>1</v>
      </c>
    </row>
    <row r="359" spans="2:7">
      <c r="B359" s="676">
        <v>5</v>
      </c>
      <c r="C359" s="676" t="s">
        <v>862</v>
      </c>
      <c r="D359" s="676" t="str">
        <f t="shared" si="5"/>
        <v>5泊山小学校</v>
      </c>
      <c r="E359" s="677" t="s">
        <v>732</v>
      </c>
      <c r="F359" s="678" t="s">
        <v>745</v>
      </c>
      <c r="G359" s="681">
        <v>1</v>
      </c>
    </row>
    <row r="360" spans="2:7">
      <c r="B360" s="676">
        <v>6</v>
      </c>
      <c r="C360" s="676" t="s">
        <v>862</v>
      </c>
      <c r="D360" s="676" t="str">
        <f t="shared" si="5"/>
        <v>6泊山小学校</v>
      </c>
      <c r="E360" s="677" t="s">
        <v>739</v>
      </c>
      <c r="F360" s="678" t="s">
        <v>864</v>
      </c>
      <c r="G360" s="681">
        <v>1</v>
      </c>
    </row>
    <row r="361" spans="2:7">
      <c r="B361" s="676">
        <v>7</v>
      </c>
      <c r="C361" s="676" t="s">
        <v>862</v>
      </c>
      <c r="D361" s="676" t="str">
        <f t="shared" si="5"/>
        <v>7泊山小学校</v>
      </c>
      <c r="E361" s="677" t="s">
        <v>739</v>
      </c>
      <c r="F361" s="678" t="s">
        <v>864</v>
      </c>
      <c r="G361" s="681">
        <v>1</v>
      </c>
    </row>
    <row r="362" spans="2:7">
      <c r="B362" s="676">
        <v>8</v>
      </c>
      <c r="C362" s="676" t="s">
        <v>862</v>
      </c>
      <c r="D362" s="676" t="str">
        <f t="shared" si="5"/>
        <v>8泊山小学校</v>
      </c>
      <c r="E362" s="677" t="s">
        <v>739</v>
      </c>
      <c r="F362" s="678" t="s">
        <v>794</v>
      </c>
      <c r="G362" s="681">
        <v>2</v>
      </c>
    </row>
    <row r="363" spans="2:7">
      <c r="B363" s="676">
        <v>9</v>
      </c>
      <c r="C363" s="676" t="s">
        <v>862</v>
      </c>
      <c r="D363" s="676" t="str">
        <f t="shared" si="5"/>
        <v>9泊山小学校</v>
      </c>
      <c r="E363" s="677" t="s">
        <v>748</v>
      </c>
      <c r="F363" s="678" t="s">
        <v>854</v>
      </c>
      <c r="G363" s="681">
        <v>1</v>
      </c>
    </row>
    <row r="364" spans="2:7">
      <c r="B364" s="676">
        <v>10</v>
      </c>
      <c r="C364" s="676" t="s">
        <v>862</v>
      </c>
      <c r="D364" s="676" t="str">
        <f t="shared" si="5"/>
        <v>10泊山小学校</v>
      </c>
      <c r="E364" s="677" t="s">
        <v>748</v>
      </c>
      <c r="F364" s="678" t="s">
        <v>745</v>
      </c>
      <c r="G364" s="681">
        <v>1</v>
      </c>
    </row>
    <row r="365" spans="2:7">
      <c r="B365" s="676">
        <v>11</v>
      </c>
      <c r="C365" s="676" t="s">
        <v>862</v>
      </c>
      <c r="D365" s="676" t="str">
        <f t="shared" si="5"/>
        <v>11泊山小学校</v>
      </c>
      <c r="E365" s="677" t="s">
        <v>748</v>
      </c>
      <c r="F365" s="678" t="s">
        <v>783</v>
      </c>
      <c r="G365" s="681">
        <v>1</v>
      </c>
    </row>
    <row r="366" spans="2:7">
      <c r="B366" s="676">
        <v>12</v>
      </c>
      <c r="C366" s="676" t="s">
        <v>862</v>
      </c>
      <c r="D366" s="676" t="str">
        <f t="shared" si="5"/>
        <v>12泊山小学校</v>
      </c>
      <c r="E366" s="677" t="s">
        <v>732</v>
      </c>
      <c r="F366" s="678" t="s">
        <v>1052</v>
      </c>
      <c r="G366" s="681">
        <v>5</v>
      </c>
    </row>
    <row r="367" spans="2:7">
      <c r="B367" s="676">
        <v>13</v>
      </c>
      <c r="C367" s="676" t="s">
        <v>862</v>
      </c>
      <c r="D367" s="676" t="str">
        <f t="shared" si="5"/>
        <v>13泊山小学校</v>
      </c>
      <c r="E367" s="677" t="s">
        <v>732</v>
      </c>
      <c r="F367" s="678" t="s">
        <v>769</v>
      </c>
      <c r="G367" s="681">
        <v>4</v>
      </c>
    </row>
    <row r="368" spans="2:7">
      <c r="B368" s="676">
        <v>14</v>
      </c>
      <c r="C368" s="676" t="s">
        <v>862</v>
      </c>
      <c r="D368" s="676" t="str">
        <f t="shared" si="5"/>
        <v>14泊山小学校</v>
      </c>
      <c r="E368" s="677" t="s">
        <v>732</v>
      </c>
      <c r="F368" s="678" t="s">
        <v>865</v>
      </c>
      <c r="G368" s="681">
        <v>1</v>
      </c>
    </row>
    <row r="369" spans="2:7">
      <c r="B369" s="676">
        <v>15</v>
      </c>
      <c r="C369" s="676" t="s">
        <v>862</v>
      </c>
      <c r="D369" s="676" t="str">
        <f t="shared" si="5"/>
        <v>15泊山小学校</v>
      </c>
      <c r="E369" s="677" t="s">
        <v>732</v>
      </c>
      <c r="F369" s="678" t="s">
        <v>741</v>
      </c>
      <c r="G369" s="681">
        <v>2</v>
      </c>
    </row>
    <row r="370" spans="2:7">
      <c r="B370" s="676">
        <v>16</v>
      </c>
      <c r="C370" s="676" t="s">
        <v>862</v>
      </c>
      <c r="D370" s="676" t="str">
        <f t="shared" si="5"/>
        <v>16泊山小学校</v>
      </c>
      <c r="E370" s="677" t="s">
        <v>732</v>
      </c>
      <c r="F370" s="678" t="s">
        <v>742</v>
      </c>
      <c r="G370" s="681">
        <v>2</v>
      </c>
    </row>
    <row r="371" spans="2:7">
      <c r="B371" s="676">
        <v>17</v>
      </c>
      <c r="C371" s="676" t="s">
        <v>862</v>
      </c>
      <c r="D371" s="676" t="str">
        <f t="shared" si="5"/>
        <v>17泊山小学校</v>
      </c>
      <c r="E371" s="677" t="s">
        <v>732</v>
      </c>
      <c r="F371" s="678" t="s">
        <v>744</v>
      </c>
      <c r="G371" s="681">
        <v>2</v>
      </c>
    </row>
    <row r="372" spans="2:7">
      <c r="B372" s="676">
        <v>18</v>
      </c>
      <c r="C372" s="676" t="s">
        <v>862</v>
      </c>
      <c r="D372" s="676" t="str">
        <f t="shared" si="5"/>
        <v>18泊山小学校</v>
      </c>
      <c r="E372" s="677" t="s">
        <v>748</v>
      </c>
      <c r="F372" s="678" t="s">
        <v>760</v>
      </c>
      <c r="G372" s="681">
        <v>1</v>
      </c>
    </row>
    <row r="373" spans="2:7">
      <c r="B373" s="676">
        <v>1</v>
      </c>
      <c r="C373" s="676" t="s">
        <v>866</v>
      </c>
      <c r="D373" s="676" t="str">
        <f t="shared" si="5"/>
        <v>1笹川小学校</v>
      </c>
      <c r="E373" s="677" t="s">
        <v>732</v>
      </c>
      <c r="F373" s="678" t="s">
        <v>762</v>
      </c>
      <c r="G373" s="681">
        <v>4</v>
      </c>
    </row>
    <row r="374" spans="2:7">
      <c r="B374" s="676">
        <v>2</v>
      </c>
      <c r="C374" s="676" t="s">
        <v>866</v>
      </c>
      <c r="D374" s="676" t="str">
        <f t="shared" si="5"/>
        <v>2笹川小学校</v>
      </c>
      <c r="E374" s="677" t="s">
        <v>732</v>
      </c>
      <c r="F374" s="678" t="s">
        <v>737</v>
      </c>
      <c r="G374" s="681">
        <v>4</v>
      </c>
    </row>
    <row r="375" spans="2:7">
      <c r="B375" s="676">
        <v>3</v>
      </c>
      <c r="C375" s="676" t="s">
        <v>866</v>
      </c>
      <c r="D375" s="676" t="str">
        <f t="shared" si="5"/>
        <v>3笹川小学校</v>
      </c>
      <c r="E375" s="677" t="s">
        <v>732</v>
      </c>
      <c r="F375" s="678" t="s">
        <v>829</v>
      </c>
      <c r="G375" s="681">
        <v>3</v>
      </c>
    </row>
    <row r="376" spans="2:7">
      <c r="B376" s="676">
        <v>4</v>
      </c>
      <c r="C376" s="676" t="s">
        <v>866</v>
      </c>
      <c r="D376" s="676" t="str">
        <f t="shared" si="5"/>
        <v>4笹川小学校</v>
      </c>
      <c r="E376" s="677" t="s">
        <v>732</v>
      </c>
      <c r="F376" s="678" t="s">
        <v>867</v>
      </c>
      <c r="G376" s="681">
        <v>2</v>
      </c>
    </row>
    <row r="377" spans="2:7">
      <c r="B377" s="676">
        <v>5</v>
      </c>
      <c r="C377" s="676" t="s">
        <v>866</v>
      </c>
      <c r="D377" s="676" t="str">
        <f t="shared" si="5"/>
        <v>5笹川小学校</v>
      </c>
      <c r="E377" s="677" t="s">
        <v>748</v>
      </c>
      <c r="F377" s="678" t="s">
        <v>780</v>
      </c>
      <c r="G377" s="681">
        <v>1</v>
      </c>
    </row>
    <row r="378" spans="2:7">
      <c r="B378" s="676">
        <v>6</v>
      </c>
      <c r="C378" s="676" t="s">
        <v>866</v>
      </c>
      <c r="D378" s="676" t="str">
        <f t="shared" si="5"/>
        <v>6笹川小学校</v>
      </c>
      <c r="E378" s="677" t="s">
        <v>748</v>
      </c>
      <c r="F378" s="678" t="s">
        <v>780</v>
      </c>
      <c r="G378" s="681">
        <v>1</v>
      </c>
    </row>
    <row r="379" spans="2:7">
      <c r="B379" s="676">
        <v>7</v>
      </c>
      <c r="C379" s="676" t="s">
        <v>866</v>
      </c>
      <c r="D379" s="676" t="str">
        <f t="shared" si="5"/>
        <v>7笹川小学校</v>
      </c>
      <c r="E379" s="677" t="s">
        <v>732</v>
      </c>
      <c r="F379" s="678" t="s">
        <v>1053</v>
      </c>
      <c r="G379" s="681">
        <v>5</v>
      </c>
    </row>
    <row r="380" spans="2:7">
      <c r="B380" s="676">
        <v>8</v>
      </c>
      <c r="C380" s="676" t="s">
        <v>866</v>
      </c>
      <c r="D380" s="676" t="str">
        <f t="shared" si="5"/>
        <v>8笹川小学校</v>
      </c>
      <c r="E380" s="677" t="s">
        <v>732</v>
      </c>
      <c r="F380" s="678" t="s">
        <v>778</v>
      </c>
      <c r="G380" s="681">
        <v>4</v>
      </c>
    </row>
    <row r="381" spans="2:7">
      <c r="B381" s="676">
        <v>9</v>
      </c>
      <c r="C381" s="676" t="s">
        <v>866</v>
      </c>
      <c r="D381" s="676" t="str">
        <f t="shared" si="5"/>
        <v>9笹川小学校</v>
      </c>
      <c r="E381" s="677" t="s">
        <v>732</v>
      </c>
      <c r="F381" s="678" t="s">
        <v>745</v>
      </c>
      <c r="G381" s="681">
        <v>1</v>
      </c>
    </row>
    <row r="382" spans="2:7">
      <c r="B382" s="676">
        <v>10</v>
      </c>
      <c r="C382" s="676" t="s">
        <v>866</v>
      </c>
      <c r="D382" s="676" t="str">
        <f t="shared" si="5"/>
        <v>10笹川小学校</v>
      </c>
      <c r="E382" s="677" t="s">
        <v>732</v>
      </c>
      <c r="F382" s="678" t="s">
        <v>744</v>
      </c>
      <c r="G382" s="681">
        <v>2</v>
      </c>
    </row>
    <row r="383" spans="2:7">
      <c r="B383" s="676">
        <v>11</v>
      </c>
      <c r="C383" s="676" t="s">
        <v>866</v>
      </c>
      <c r="D383" s="676" t="str">
        <f t="shared" si="5"/>
        <v>11笹川小学校</v>
      </c>
      <c r="E383" s="677" t="s">
        <v>732</v>
      </c>
      <c r="F383" s="678" t="s">
        <v>741</v>
      </c>
      <c r="G383" s="681">
        <v>2</v>
      </c>
    </row>
    <row r="384" spans="2:7">
      <c r="B384" s="676">
        <v>12</v>
      </c>
      <c r="C384" s="676" t="s">
        <v>866</v>
      </c>
      <c r="D384" s="676" t="str">
        <f t="shared" si="5"/>
        <v>12笹川小学校</v>
      </c>
      <c r="E384" s="677" t="s">
        <v>732</v>
      </c>
      <c r="F384" s="678" t="s">
        <v>742</v>
      </c>
      <c r="G384" s="681">
        <v>2</v>
      </c>
    </row>
    <row r="385" spans="2:7">
      <c r="B385" s="676">
        <v>13</v>
      </c>
      <c r="C385" s="676" t="s">
        <v>866</v>
      </c>
      <c r="D385" s="676" t="str">
        <f t="shared" si="5"/>
        <v>13笹川小学校</v>
      </c>
      <c r="E385" s="677" t="s">
        <v>732</v>
      </c>
      <c r="F385" s="678" t="s">
        <v>868</v>
      </c>
      <c r="G385" s="681">
        <v>1</v>
      </c>
    </row>
    <row r="386" spans="2:7">
      <c r="B386" s="676">
        <v>14</v>
      </c>
      <c r="C386" s="676" t="s">
        <v>866</v>
      </c>
      <c r="D386" s="676" t="str">
        <f t="shared" si="5"/>
        <v>14笹川小学校</v>
      </c>
      <c r="E386" s="677" t="s">
        <v>739</v>
      </c>
      <c r="F386" s="678" t="s">
        <v>869</v>
      </c>
      <c r="G386" s="681">
        <v>1</v>
      </c>
    </row>
    <row r="387" spans="2:7">
      <c r="B387" s="676">
        <v>1</v>
      </c>
      <c r="C387" s="676" t="s">
        <v>870</v>
      </c>
      <c r="D387" s="676" t="str">
        <f t="shared" ref="D387:D450" si="6">B387&amp;C387</f>
        <v>1常磐西小学校</v>
      </c>
      <c r="E387" s="677" t="s">
        <v>732</v>
      </c>
      <c r="F387" s="678" t="s">
        <v>762</v>
      </c>
      <c r="G387" s="681">
        <v>4</v>
      </c>
    </row>
    <row r="388" spans="2:7">
      <c r="B388" s="676">
        <v>2</v>
      </c>
      <c r="C388" s="676" t="s">
        <v>870</v>
      </c>
      <c r="D388" s="676" t="str">
        <f t="shared" si="6"/>
        <v>2常磐西小学校</v>
      </c>
      <c r="E388" s="677" t="s">
        <v>732</v>
      </c>
      <c r="F388" s="678" t="s">
        <v>737</v>
      </c>
      <c r="G388" s="681">
        <v>4</v>
      </c>
    </row>
    <row r="389" spans="2:7">
      <c r="B389" s="676">
        <v>3</v>
      </c>
      <c r="C389" s="676" t="s">
        <v>870</v>
      </c>
      <c r="D389" s="676" t="str">
        <f t="shared" si="6"/>
        <v>3常磐西小学校</v>
      </c>
      <c r="E389" s="677" t="s">
        <v>732</v>
      </c>
      <c r="F389" s="678" t="s">
        <v>765</v>
      </c>
      <c r="G389" s="681">
        <v>3</v>
      </c>
    </row>
    <row r="390" spans="2:7">
      <c r="B390" s="676">
        <v>4</v>
      </c>
      <c r="C390" s="676" t="s">
        <v>870</v>
      </c>
      <c r="D390" s="676" t="str">
        <f t="shared" si="6"/>
        <v>4常磐西小学校</v>
      </c>
      <c r="E390" s="677" t="s">
        <v>732</v>
      </c>
      <c r="F390" s="678" t="s">
        <v>745</v>
      </c>
      <c r="G390" s="681">
        <v>1</v>
      </c>
    </row>
    <row r="391" spans="2:7">
      <c r="B391" s="676">
        <v>5</v>
      </c>
      <c r="C391" s="676" t="s">
        <v>870</v>
      </c>
      <c r="D391" s="676" t="str">
        <f t="shared" si="6"/>
        <v>5常磐西小学校</v>
      </c>
      <c r="E391" s="677" t="s">
        <v>748</v>
      </c>
      <c r="F391" s="678" t="s">
        <v>871</v>
      </c>
      <c r="G391" s="681">
        <v>1</v>
      </c>
    </row>
    <row r="392" spans="2:7">
      <c r="B392" s="676">
        <v>6</v>
      </c>
      <c r="C392" s="676" t="s">
        <v>870</v>
      </c>
      <c r="D392" s="676" t="str">
        <f t="shared" si="6"/>
        <v>6常磐西小学校</v>
      </c>
      <c r="E392" s="677" t="s">
        <v>748</v>
      </c>
      <c r="F392" s="678" t="s">
        <v>794</v>
      </c>
      <c r="G392" s="681">
        <v>2</v>
      </c>
    </row>
    <row r="393" spans="2:7">
      <c r="B393" s="676">
        <v>7</v>
      </c>
      <c r="C393" s="676" t="s">
        <v>870</v>
      </c>
      <c r="D393" s="676" t="str">
        <f t="shared" si="6"/>
        <v>7常磐西小学校</v>
      </c>
      <c r="E393" s="677" t="s">
        <v>732</v>
      </c>
      <c r="F393" s="678" t="s">
        <v>1052</v>
      </c>
      <c r="G393" s="681">
        <v>5</v>
      </c>
    </row>
    <row r="394" spans="2:7">
      <c r="B394" s="676">
        <v>8</v>
      </c>
      <c r="C394" s="676" t="s">
        <v>870</v>
      </c>
      <c r="D394" s="676" t="str">
        <f t="shared" si="6"/>
        <v>8常磐西小学校</v>
      </c>
      <c r="E394" s="677" t="s">
        <v>732</v>
      </c>
      <c r="F394" s="678" t="s">
        <v>769</v>
      </c>
      <c r="G394" s="681">
        <v>4</v>
      </c>
    </row>
    <row r="395" spans="2:7">
      <c r="B395" s="676">
        <v>9</v>
      </c>
      <c r="C395" s="676" t="s">
        <v>870</v>
      </c>
      <c r="D395" s="676" t="str">
        <f t="shared" si="6"/>
        <v>9常磐西小学校</v>
      </c>
      <c r="E395" s="677" t="s">
        <v>732</v>
      </c>
      <c r="F395" s="678" t="s">
        <v>744</v>
      </c>
      <c r="G395" s="681">
        <v>2</v>
      </c>
    </row>
    <row r="396" spans="2:7">
      <c r="B396" s="676">
        <v>10</v>
      </c>
      <c r="C396" s="676" t="s">
        <v>870</v>
      </c>
      <c r="D396" s="676" t="str">
        <f t="shared" si="6"/>
        <v>10常磐西小学校</v>
      </c>
      <c r="E396" s="677" t="s">
        <v>732</v>
      </c>
      <c r="F396" s="678" t="s">
        <v>820</v>
      </c>
      <c r="G396" s="681">
        <v>2</v>
      </c>
    </row>
    <row r="397" spans="2:7">
      <c r="B397" s="676">
        <v>11</v>
      </c>
      <c r="C397" s="676" t="s">
        <v>870</v>
      </c>
      <c r="D397" s="676" t="str">
        <f t="shared" si="6"/>
        <v>11常磐西小学校</v>
      </c>
      <c r="E397" s="677" t="s">
        <v>732</v>
      </c>
      <c r="F397" s="678" t="s">
        <v>742</v>
      </c>
      <c r="G397" s="681">
        <v>2</v>
      </c>
    </row>
    <row r="398" spans="2:7">
      <c r="B398" s="676">
        <v>12</v>
      </c>
      <c r="C398" s="676" t="s">
        <v>870</v>
      </c>
      <c r="D398" s="676" t="str">
        <f t="shared" si="6"/>
        <v>12常磐西小学校</v>
      </c>
      <c r="E398" s="677" t="s">
        <v>739</v>
      </c>
      <c r="F398" s="678" t="s">
        <v>872</v>
      </c>
      <c r="G398" s="681">
        <v>1</v>
      </c>
    </row>
    <row r="399" spans="2:7">
      <c r="B399" s="676">
        <v>13</v>
      </c>
      <c r="C399" s="676" t="s">
        <v>870</v>
      </c>
      <c r="D399" s="676" t="str">
        <f t="shared" si="6"/>
        <v>13常磐西小学校</v>
      </c>
      <c r="E399" s="677" t="s">
        <v>748</v>
      </c>
      <c r="F399" s="678" t="s">
        <v>873</v>
      </c>
      <c r="G399" s="681">
        <v>1</v>
      </c>
    </row>
    <row r="400" spans="2:7">
      <c r="B400" s="676">
        <v>14</v>
      </c>
      <c r="C400" s="676" t="s">
        <v>870</v>
      </c>
      <c r="D400" s="676" t="str">
        <f t="shared" si="6"/>
        <v>14常磐西小学校</v>
      </c>
      <c r="E400" s="677" t="s">
        <v>748</v>
      </c>
      <c r="F400" s="678" t="s">
        <v>874</v>
      </c>
      <c r="G400" s="681">
        <v>1</v>
      </c>
    </row>
    <row r="401" spans="2:7">
      <c r="B401" s="676">
        <v>1</v>
      </c>
      <c r="C401" s="676" t="s">
        <v>875</v>
      </c>
      <c r="D401" s="676" t="str">
        <f t="shared" si="6"/>
        <v>1三重西小学校</v>
      </c>
      <c r="E401" s="677" t="s">
        <v>732</v>
      </c>
      <c r="F401" s="678" t="s">
        <v>762</v>
      </c>
      <c r="G401" s="681">
        <v>4</v>
      </c>
    </row>
    <row r="402" spans="2:7">
      <c r="B402" s="676">
        <v>2</v>
      </c>
      <c r="C402" s="676" t="s">
        <v>875</v>
      </c>
      <c r="D402" s="676" t="str">
        <f t="shared" si="6"/>
        <v>2三重西小学校</v>
      </c>
      <c r="E402" s="677" t="s">
        <v>732</v>
      </c>
      <c r="F402" s="678" t="s">
        <v>737</v>
      </c>
      <c r="G402" s="681">
        <v>4</v>
      </c>
    </row>
    <row r="403" spans="2:7">
      <c r="B403" s="676">
        <v>3</v>
      </c>
      <c r="C403" s="676" t="s">
        <v>875</v>
      </c>
      <c r="D403" s="676" t="str">
        <f t="shared" si="6"/>
        <v>3三重西小学校</v>
      </c>
      <c r="E403" s="677" t="s">
        <v>732</v>
      </c>
      <c r="F403" s="678" t="s">
        <v>829</v>
      </c>
      <c r="G403" s="681">
        <v>3</v>
      </c>
    </row>
    <row r="404" spans="2:7">
      <c r="B404" s="676">
        <v>4</v>
      </c>
      <c r="C404" s="676" t="s">
        <v>875</v>
      </c>
      <c r="D404" s="676" t="str">
        <f t="shared" si="6"/>
        <v>4三重西小学校</v>
      </c>
      <c r="E404" s="677" t="s">
        <v>732</v>
      </c>
      <c r="F404" s="678" t="s">
        <v>876</v>
      </c>
      <c r="G404" s="681">
        <v>1</v>
      </c>
    </row>
    <row r="405" spans="2:7">
      <c r="B405" s="676">
        <v>5</v>
      </c>
      <c r="C405" s="676" t="s">
        <v>875</v>
      </c>
      <c r="D405" s="676" t="str">
        <f t="shared" si="6"/>
        <v>5三重西小学校</v>
      </c>
      <c r="E405" s="677" t="s">
        <v>732</v>
      </c>
      <c r="F405" s="678" t="s">
        <v>790</v>
      </c>
      <c r="G405" s="681">
        <v>2</v>
      </c>
    </row>
    <row r="406" spans="2:7">
      <c r="B406" s="676">
        <v>6</v>
      </c>
      <c r="C406" s="676" t="s">
        <v>875</v>
      </c>
      <c r="D406" s="676" t="str">
        <f t="shared" si="6"/>
        <v>6三重西小学校</v>
      </c>
      <c r="E406" s="677" t="s">
        <v>739</v>
      </c>
      <c r="F406" s="678" t="s">
        <v>877</v>
      </c>
      <c r="G406" s="681">
        <v>1</v>
      </c>
    </row>
    <row r="407" spans="2:7">
      <c r="B407" s="676">
        <v>7</v>
      </c>
      <c r="C407" s="676" t="s">
        <v>875</v>
      </c>
      <c r="D407" s="676" t="str">
        <f t="shared" si="6"/>
        <v>7三重西小学校</v>
      </c>
      <c r="E407" s="677" t="s">
        <v>748</v>
      </c>
      <c r="F407" s="678" t="s">
        <v>878</v>
      </c>
      <c r="G407" s="681">
        <v>1</v>
      </c>
    </row>
    <row r="408" spans="2:7">
      <c r="B408" s="676">
        <v>8</v>
      </c>
      <c r="C408" s="676" t="s">
        <v>875</v>
      </c>
      <c r="D408" s="676" t="str">
        <f t="shared" si="6"/>
        <v>8三重西小学校</v>
      </c>
      <c r="E408" s="677" t="s">
        <v>748</v>
      </c>
      <c r="F408" s="678" t="s">
        <v>879</v>
      </c>
      <c r="G408" s="681">
        <v>1</v>
      </c>
    </row>
    <row r="409" spans="2:7">
      <c r="B409" s="676">
        <v>9</v>
      </c>
      <c r="C409" s="676" t="s">
        <v>875</v>
      </c>
      <c r="D409" s="676" t="str">
        <f t="shared" si="6"/>
        <v>9三重西小学校</v>
      </c>
      <c r="E409" s="677" t="s">
        <v>732</v>
      </c>
      <c r="F409" s="678" t="s">
        <v>1052</v>
      </c>
      <c r="G409" s="681">
        <v>5</v>
      </c>
    </row>
    <row r="410" spans="2:7">
      <c r="B410" s="676">
        <v>10</v>
      </c>
      <c r="C410" s="676" t="s">
        <v>875</v>
      </c>
      <c r="D410" s="676" t="str">
        <f t="shared" si="6"/>
        <v>10三重西小学校</v>
      </c>
      <c r="E410" s="677" t="s">
        <v>732</v>
      </c>
      <c r="F410" s="678" t="s">
        <v>769</v>
      </c>
      <c r="G410" s="681">
        <v>4</v>
      </c>
    </row>
    <row r="411" spans="2:7">
      <c r="B411" s="676">
        <v>11</v>
      </c>
      <c r="C411" s="676" t="s">
        <v>875</v>
      </c>
      <c r="D411" s="676" t="str">
        <f t="shared" si="6"/>
        <v>11三重西小学校</v>
      </c>
      <c r="E411" s="677" t="s">
        <v>732</v>
      </c>
      <c r="F411" s="678" t="s">
        <v>744</v>
      </c>
      <c r="G411" s="681">
        <v>2</v>
      </c>
    </row>
    <row r="412" spans="2:7">
      <c r="B412" s="676">
        <v>12</v>
      </c>
      <c r="C412" s="676" t="s">
        <v>875</v>
      </c>
      <c r="D412" s="676" t="str">
        <f t="shared" si="6"/>
        <v>12三重西小学校</v>
      </c>
      <c r="E412" s="677" t="s">
        <v>732</v>
      </c>
      <c r="F412" s="678" t="s">
        <v>741</v>
      </c>
      <c r="G412" s="681">
        <v>2</v>
      </c>
    </row>
    <row r="413" spans="2:7">
      <c r="B413" s="676">
        <v>13</v>
      </c>
      <c r="C413" s="676" t="s">
        <v>875</v>
      </c>
      <c r="D413" s="676" t="str">
        <f t="shared" si="6"/>
        <v>13三重西小学校</v>
      </c>
      <c r="E413" s="677" t="s">
        <v>732</v>
      </c>
      <c r="F413" s="678" t="s">
        <v>742</v>
      </c>
      <c r="G413" s="681">
        <v>2</v>
      </c>
    </row>
    <row r="414" spans="2:7">
      <c r="B414" s="676">
        <v>14</v>
      </c>
      <c r="C414" s="676" t="s">
        <v>875</v>
      </c>
      <c r="D414" s="676" t="str">
        <f t="shared" si="6"/>
        <v>14三重西小学校</v>
      </c>
      <c r="E414" s="677" t="s">
        <v>732</v>
      </c>
      <c r="F414" s="678" t="s">
        <v>880</v>
      </c>
      <c r="G414" s="681">
        <v>2</v>
      </c>
    </row>
    <row r="415" spans="2:7">
      <c r="B415" s="676">
        <v>15</v>
      </c>
      <c r="C415" s="676" t="s">
        <v>875</v>
      </c>
      <c r="D415" s="676" t="str">
        <f t="shared" si="6"/>
        <v>15三重西小学校</v>
      </c>
      <c r="E415" s="677" t="s">
        <v>739</v>
      </c>
      <c r="F415" s="678" t="s">
        <v>881</v>
      </c>
      <c r="G415" s="681">
        <v>2</v>
      </c>
    </row>
    <row r="416" spans="2:7">
      <c r="B416" s="676">
        <v>16</v>
      </c>
      <c r="C416" s="676" t="s">
        <v>875</v>
      </c>
      <c r="D416" s="676" t="str">
        <f t="shared" si="6"/>
        <v>16三重西小学校</v>
      </c>
      <c r="E416" s="677" t="s">
        <v>739</v>
      </c>
      <c r="F416" s="678" t="s">
        <v>824</v>
      </c>
      <c r="G416" s="681">
        <v>1</v>
      </c>
    </row>
    <row r="417" spans="2:7">
      <c r="B417" s="676">
        <v>1</v>
      </c>
      <c r="C417" s="676" t="s">
        <v>882</v>
      </c>
      <c r="D417" s="676" t="str">
        <f t="shared" si="6"/>
        <v>1大谷台小学校</v>
      </c>
      <c r="E417" s="677" t="s">
        <v>732</v>
      </c>
      <c r="F417" s="678" t="s">
        <v>829</v>
      </c>
      <c r="G417" s="681">
        <v>3</v>
      </c>
    </row>
    <row r="418" spans="2:7">
      <c r="B418" s="676">
        <v>2</v>
      </c>
      <c r="C418" s="676" t="s">
        <v>882</v>
      </c>
      <c r="D418" s="676" t="str">
        <f t="shared" si="6"/>
        <v>2大谷台小学校</v>
      </c>
      <c r="E418" s="677" t="s">
        <v>732</v>
      </c>
      <c r="F418" s="678" t="s">
        <v>737</v>
      </c>
      <c r="G418" s="681">
        <v>4</v>
      </c>
    </row>
    <row r="419" spans="2:7">
      <c r="B419" s="676">
        <v>3</v>
      </c>
      <c r="C419" s="676" t="s">
        <v>882</v>
      </c>
      <c r="D419" s="676" t="str">
        <f t="shared" si="6"/>
        <v>3大谷台小学校</v>
      </c>
      <c r="E419" s="677" t="s">
        <v>732</v>
      </c>
      <c r="F419" s="678" t="s">
        <v>762</v>
      </c>
      <c r="G419" s="681">
        <v>4</v>
      </c>
    </row>
    <row r="420" spans="2:7">
      <c r="B420" s="676">
        <v>4</v>
      </c>
      <c r="C420" s="676" t="s">
        <v>882</v>
      </c>
      <c r="D420" s="676" t="str">
        <f t="shared" si="6"/>
        <v>4大谷台小学校</v>
      </c>
      <c r="E420" s="677" t="s">
        <v>739</v>
      </c>
      <c r="F420" s="678" t="s">
        <v>883</v>
      </c>
      <c r="G420" s="681">
        <v>1</v>
      </c>
    </row>
    <row r="421" spans="2:7">
      <c r="B421" s="676">
        <v>5</v>
      </c>
      <c r="C421" s="676" t="s">
        <v>882</v>
      </c>
      <c r="D421" s="676" t="str">
        <f t="shared" si="6"/>
        <v>5大谷台小学校</v>
      </c>
      <c r="E421" s="677" t="s">
        <v>739</v>
      </c>
      <c r="F421" s="678" t="s">
        <v>794</v>
      </c>
      <c r="G421" s="681">
        <v>2</v>
      </c>
    </row>
    <row r="422" spans="2:7">
      <c r="B422" s="676">
        <v>6</v>
      </c>
      <c r="C422" s="676" t="s">
        <v>882</v>
      </c>
      <c r="D422" s="676" t="str">
        <f t="shared" si="6"/>
        <v>6大谷台小学校</v>
      </c>
      <c r="E422" s="677" t="s">
        <v>748</v>
      </c>
      <c r="F422" s="678" t="s">
        <v>745</v>
      </c>
      <c r="G422" s="681">
        <v>1</v>
      </c>
    </row>
    <row r="423" spans="2:7">
      <c r="B423" s="676">
        <v>7</v>
      </c>
      <c r="C423" s="676" t="s">
        <v>882</v>
      </c>
      <c r="D423" s="676" t="str">
        <f t="shared" si="6"/>
        <v>7大谷台小学校</v>
      </c>
      <c r="E423" s="677" t="s">
        <v>732</v>
      </c>
      <c r="F423" s="678" t="s">
        <v>769</v>
      </c>
      <c r="G423" s="681">
        <v>4</v>
      </c>
    </row>
    <row r="424" spans="2:7">
      <c r="B424" s="676">
        <v>8</v>
      </c>
      <c r="C424" s="676" t="s">
        <v>882</v>
      </c>
      <c r="D424" s="676" t="str">
        <f t="shared" si="6"/>
        <v>8大谷台小学校</v>
      </c>
      <c r="E424" s="677" t="s">
        <v>732</v>
      </c>
      <c r="F424" s="678" t="s">
        <v>1052</v>
      </c>
      <c r="G424" s="681">
        <v>5</v>
      </c>
    </row>
    <row r="425" spans="2:7">
      <c r="B425" s="676">
        <v>9</v>
      </c>
      <c r="C425" s="676" t="s">
        <v>882</v>
      </c>
      <c r="D425" s="676" t="str">
        <f t="shared" si="6"/>
        <v>9大谷台小学校</v>
      </c>
      <c r="E425" s="677" t="s">
        <v>732</v>
      </c>
      <c r="F425" s="678" t="s">
        <v>790</v>
      </c>
      <c r="G425" s="681">
        <v>2</v>
      </c>
    </row>
    <row r="426" spans="2:7">
      <c r="B426" s="676">
        <v>10</v>
      </c>
      <c r="C426" s="676" t="s">
        <v>882</v>
      </c>
      <c r="D426" s="676" t="str">
        <f t="shared" si="6"/>
        <v>10大谷台小学校</v>
      </c>
      <c r="E426" s="677" t="s">
        <v>732</v>
      </c>
      <c r="F426" s="678" t="s">
        <v>790</v>
      </c>
      <c r="G426" s="681">
        <v>2</v>
      </c>
    </row>
    <row r="427" spans="2:7">
      <c r="B427" s="676">
        <v>11</v>
      </c>
      <c r="C427" s="676" t="s">
        <v>882</v>
      </c>
      <c r="D427" s="676" t="str">
        <f t="shared" si="6"/>
        <v>11大谷台小学校</v>
      </c>
      <c r="E427" s="677" t="s">
        <v>732</v>
      </c>
      <c r="F427" s="678" t="s">
        <v>884</v>
      </c>
      <c r="G427" s="681">
        <v>2</v>
      </c>
    </row>
    <row r="428" spans="2:7">
      <c r="B428" s="676">
        <v>12</v>
      </c>
      <c r="C428" s="676" t="s">
        <v>882</v>
      </c>
      <c r="D428" s="676" t="str">
        <f t="shared" si="6"/>
        <v>12大谷台小学校</v>
      </c>
      <c r="E428" s="677" t="s">
        <v>732</v>
      </c>
      <c r="F428" s="678" t="s">
        <v>885</v>
      </c>
      <c r="G428" s="681">
        <v>1</v>
      </c>
    </row>
    <row r="429" spans="2:7">
      <c r="B429" s="676">
        <v>13</v>
      </c>
      <c r="C429" s="676" t="s">
        <v>882</v>
      </c>
      <c r="D429" s="676" t="str">
        <f t="shared" si="6"/>
        <v>13大谷台小学校</v>
      </c>
      <c r="E429" s="677" t="s">
        <v>732</v>
      </c>
      <c r="F429" s="678" t="s">
        <v>744</v>
      </c>
      <c r="G429" s="681">
        <v>2</v>
      </c>
    </row>
    <row r="430" spans="2:7">
      <c r="B430" s="676">
        <v>14</v>
      </c>
      <c r="C430" s="676" t="s">
        <v>882</v>
      </c>
      <c r="D430" s="676" t="str">
        <f t="shared" si="6"/>
        <v>14大谷台小学校</v>
      </c>
      <c r="E430" s="677" t="s">
        <v>732</v>
      </c>
      <c r="F430" s="678" t="s">
        <v>741</v>
      </c>
      <c r="G430" s="681">
        <v>2</v>
      </c>
    </row>
    <row r="431" spans="2:7">
      <c r="B431" s="676">
        <v>15</v>
      </c>
      <c r="C431" s="676" t="s">
        <v>882</v>
      </c>
      <c r="D431" s="676" t="str">
        <f t="shared" si="6"/>
        <v>15大谷台小学校</v>
      </c>
      <c r="E431" s="677" t="s">
        <v>732</v>
      </c>
      <c r="F431" s="678" t="s">
        <v>742</v>
      </c>
      <c r="G431" s="681">
        <v>2</v>
      </c>
    </row>
    <row r="432" spans="2:7">
      <c r="B432" s="676">
        <v>16</v>
      </c>
      <c r="C432" s="676" t="s">
        <v>882</v>
      </c>
      <c r="D432" s="676" t="str">
        <f t="shared" si="6"/>
        <v>16大谷台小学校</v>
      </c>
      <c r="E432" s="677" t="s">
        <v>739</v>
      </c>
      <c r="F432" s="678" t="s">
        <v>760</v>
      </c>
      <c r="G432" s="681">
        <v>1</v>
      </c>
    </row>
    <row r="433" spans="2:7">
      <c r="B433" s="676">
        <v>1</v>
      </c>
      <c r="C433" s="676" t="s">
        <v>886</v>
      </c>
      <c r="D433" s="676" t="str">
        <f t="shared" si="6"/>
        <v>1桜台小学校</v>
      </c>
      <c r="E433" s="677" t="s">
        <v>732</v>
      </c>
      <c r="F433" s="678" t="s">
        <v>762</v>
      </c>
      <c r="G433" s="681">
        <v>4</v>
      </c>
    </row>
    <row r="434" spans="2:7">
      <c r="B434" s="676">
        <v>2</v>
      </c>
      <c r="C434" s="676" t="s">
        <v>886</v>
      </c>
      <c r="D434" s="676" t="str">
        <f t="shared" si="6"/>
        <v>2桜台小学校</v>
      </c>
      <c r="E434" s="677" t="s">
        <v>732</v>
      </c>
      <c r="F434" s="678" t="s">
        <v>737</v>
      </c>
      <c r="G434" s="681">
        <v>4</v>
      </c>
    </row>
    <row r="435" spans="2:7">
      <c r="B435" s="676">
        <v>3</v>
      </c>
      <c r="C435" s="676" t="s">
        <v>886</v>
      </c>
      <c r="D435" s="676" t="str">
        <f t="shared" si="6"/>
        <v>3桜台小学校</v>
      </c>
      <c r="E435" s="677" t="s">
        <v>732</v>
      </c>
      <c r="F435" s="678" t="s">
        <v>829</v>
      </c>
      <c r="G435" s="681">
        <v>3</v>
      </c>
    </row>
    <row r="436" spans="2:7">
      <c r="B436" s="676">
        <v>4</v>
      </c>
      <c r="C436" s="676" t="s">
        <v>886</v>
      </c>
      <c r="D436" s="676" t="str">
        <f t="shared" si="6"/>
        <v>4桜台小学校</v>
      </c>
      <c r="E436" s="677" t="s">
        <v>732</v>
      </c>
      <c r="F436" s="678" t="s">
        <v>887</v>
      </c>
      <c r="G436" s="681">
        <v>1</v>
      </c>
    </row>
    <row r="437" spans="2:7">
      <c r="B437" s="676">
        <v>5</v>
      </c>
      <c r="C437" s="676" t="s">
        <v>886</v>
      </c>
      <c r="D437" s="676" t="str">
        <f t="shared" si="6"/>
        <v>5桜台小学校</v>
      </c>
      <c r="E437" s="677" t="s">
        <v>732</v>
      </c>
      <c r="F437" s="678" t="s">
        <v>888</v>
      </c>
      <c r="G437" s="681">
        <v>2</v>
      </c>
    </row>
    <row r="438" spans="2:7">
      <c r="B438" s="676">
        <v>6</v>
      </c>
      <c r="C438" s="676" t="s">
        <v>886</v>
      </c>
      <c r="D438" s="676" t="str">
        <f t="shared" si="6"/>
        <v>6桜台小学校</v>
      </c>
      <c r="E438" s="677" t="s">
        <v>732</v>
      </c>
      <c r="F438" s="678" t="s">
        <v>745</v>
      </c>
      <c r="G438" s="681">
        <v>1</v>
      </c>
    </row>
    <row r="439" spans="2:7">
      <c r="B439" s="676">
        <v>7</v>
      </c>
      <c r="C439" s="676" t="s">
        <v>886</v>
      </c>
      <c r="D439" s="676" t="str">
        <f t="shared" si="6"/>
        <v>7桜台小学校</v>
      </c>
      <c r="E439" s="677" t="s">
        <v>732</v>
      </c>
      <c r="F439" s="678" t="s">
        <v>793</v>
      </c>
      <c r="G439" s="681">
        <v>1</v>
      </c>
    </row>
    <row r="440" spans="2:7">
      <c r="B440" s="676">
        <v>8</v>
      </c>
      <c r="C440" s="676" t="s">
        <v>886</v>
      </c>
      <c r="D440" s="676" t="str">
        <f t="shared" si="6"/>
        <v>8桜台小学校</v>
      </c>
      <c r="E440" s="677" t="s">
        <v>732</v>
      </c>
      <c r="F440" s="678" t="s">
        <v>1052</v>
      </c>
      <c r="G440" s="681">
        <v>5</v>
      </c>
    </row>
    <row r="441" spans="2:7">
      <c r="B441" s="676">
        <v>9</v>
      </c>
      <c r="C441" s="676" t="s">
        <v>886</v>
      </c>
      <c r="D441" s="676" t="str">
        <f t="shared" si="6"/>
        <v>9桜台小学校</v>
      </c>
      <c r="E441" s="677" t="s">
        <v>732</v>
      </c>
      <c r="F441" s="678" t="s">
        <v>769</v>
      </c>
      <c r="G441" s="681">
        <v>4</v>
      </c>
    </row>
    <row r="442" spans="2:7">
      <c r="B442" s="676">
        <v>10</v>
      </c>
      <c r="C442" s="676" t="s">
        <v>886</v>
      </c>
      <c r="D442" s="676" t="str">
        <f t="shared" si="6"/>
        <v>10桜台小学校</v>
      </c>
      <c r="E442" s="677" t="s">
        <v>732</v>
      </c>
      <c r="F442" s="678" t="s">
        <v>889</v>
      </c>
      <c r="G442" s="681">
        <v>2</v>
      </c>
    </row>
    <row r="443" spans="2:7">
      <c r="B443" s="676">
        <v>11</v>
      </c>
      <c r="C443" s="676" t="s">
        <v>886</v>
      </c>
      <c r="D443" s="676" t="str">
        <f t="shared" si="6"/>
        <v>11桜台小学校</v>
      </c>
      <c r="E443" s="677" t="s">
        <v>732</v>
      </c>
      <c r="F443" s="678" t="s">
        <v>744</v>
      </c>
      <c r="G443" s="681">
        <v>2</v>
      </c>
    </row>
    <row r="444" spans="2:7">
      <c r="B444" s="676">
        <v>12</v>
      </c>
      <c r="C444" s="676" t="s">
        <v>886</v>
      </c>
      <c r="D444" s="676" t="str">
        <f t="shared" si="6"/>
        <v>12桜台小学校</v>
      </c>
      <c r="E444" s="677" t="s">
        <v>732</v>
      </c>
      <c r="F444" s="678" t="s">
        <v>742</v>
      </c>
      <c r="G444" s="681">
        <v>2</v>
      </c>
    </row>
    <row r="445" spans="2:7">
      <c r="B445" s="676">
        <v>13</v>
      </c>
      <c r="C445" s="676" t="s">
        <v>886</v>
      </c>
      <c r="D445" s="676" t="str">
        <f t="shared" si="6"/>
        <v>13桜台小学校</v>
      </c>
      <c r="E445" s="677" t="s">
        <v>732</v>
      </c>
      <c r="F445" s="678" t="s">
        <v>741</v>
      </c>
      <c r="G445" s="681">
        <v>2</v>
      </c>
    </row>
    <row r="446" spans="2:7">
      <c r="B446" s="676">
        <v>14</v>
      </c>
      <c r="C446" s="676" t="s">
        <v>886</v>
      </c>
      <c r="D446" s="676" t="str">
        <f t="shared" si="6"/>
        <v>14桜台小学校</v>
      </c>
      <c r="E446" s="677" t="s">
        <v>739</v>
      </c>
      <c r="F446" s="678" t="s">
        <v>760</v>
      </c>
      <c r="G446" s="681">
        <v>1</v>
      </c>
    </row>
    <row r="447" spans="2:7">
      <c r="B447" s="676">
        <v>1</v>
      </c>
      <c r="C447" s="676" t="s">
        <v>890</v>
      </c>
      <c r="D447" s="676" t="str">
        <f t="shared" si="6"/>
        <v>1三重北小学校</v>
      </c>
      <c r="E447" s="677" t="s">
        <v>732</v>
      </c>
      <c r="F447" s="678" t="s">
        <v>891</v>
      </c>
      <c r="G447" s="681">
        <v>1</v>
      </c>
    </row>
    <row r="448" spans="2:7">
      <c r="B448" s="676">
        <v>2</v>
      </c>
      <c r="C448" s="676" t="s">
        <v>890</v>
      </c>
      <c r="D448" s="676" t="str">
        <f t="shared" si="6"/>
        <v>2三重北小学校</v>
      </c>
      <c r="E448" s="677" t="s">
        <v>732</v>
      </c>
      <c r="F448" s="678" t="s">
        <v>892</v>
      </c>
      <c r="G448" s="681">
        <v>1</v>
      </c>
    </row>
    <row r="449" spans="2:7">
      <c r="B449" s="676">
        <v>3</v>
      </c>
      <c r="C449" s="676" t="s">
        <v>890</v>
      </c>
      <c r="D449" s="676" t="str">
        <f t="shared" si="6"/>
        <v>3三重北小学校</v>
      </c>
      <c r="E449" s="677" t="s">
        <v>732</v>
      </c>
      <c r="F449" s="678" t="s">
        <v>737</v>
      </c>
      <c r="G449" s="681">
        <v>4</v>
      </c>
    </row>
    <row r="450" spans="2:7">
      <c r="B450" s="676">
        <v>4</v>
      </c>
      <c r="C450" s="676" t="s">
        <v>890</v>
      </c>
      <c r="D450" s="676" t="str">
        <f t="shared" si="6"/>
        <v>4三重北小学校</v>
      </c>
      <c r="E450" s="677" t="s">
        <v>732</v>
      </c>
      <c r="F450" s="678" t="s">
        <v>829</v>
      </c>
      <c r="G450" s="681">
        <v>3</v>
      </c>
    </row>
    <row r="451" spans="2:7">
      <c r="B451" s="676">
        <v>5</v>
      </c>
      <c r="C451" s="676" t="s">
        <v>890</v>
      </c>
      <c r="D451" s="676" t="str">
        <f t="shared" ref="D451:D514" si="7">B451&amp;C451</f>
        <v>5三重北小学校</v>
      </c>
      <c r="E451" s="677" t="s">
        <v>732</v>
      </c>
      <c r="F451" s="678" t="s">
        <v>762</v>
      </c>
      <c r="G451" s="681">
        <v>4</v>
      </c>
    </row>
    <row r="452" spans="2:7">
      <c r="B452" s="676">
        <v>6</v>
      </c>
      <c r="C452" s="676" t="s">
        <v>890</v>
      </c>
      <c r="D452" s="676" t="str">
        <f t="shared" si="7"/>
        <v>6三重北小学校</v>
      </c>
      <c r="E452" s="677" t="s">
        <v>748</v>
      </c>
      <c r="F452" s="678" t="s">
        <v>893</v>
      </c>
      <c r="G452" s="681">
        <v>1</v>
      </c>
    </row>
    <row r="453" spans="2:7">
      <c r="B453" s="676">
        <v>7</v>
      </c>
      <c r="C453" s="676" t="s">
        <v>890</v>
      </c>
      <c r="D453" s="676" t="str">
        <f t="shared" si="7"/>
        <v>7三重北小学校</v>
      </c>
      <c r="E453" s="677" t="s">
        <v>732</v>
      </c>
      <c r="F453" s="678" t="s">
        <v>744</v>
      </c>
      <c r="G453" s="681">
        <v>2</v>
      </c>
    </row>
    <row r="454" spans="2:7">
      <c r="B454" s="676">
        <v>8</v>
      </c>
      <c r="C454" s="676" t="s">
        <v>890</v>
      </c>
      <c r="D454" s="676" t="str">
        <f t="shared" si="7"/>
        <v>8三重北小学校</v>
      </c>
      <c r="E454" s="677" t="s">
        <v>732</v>
      </c>
      <c r="F454" s="678" t="s">
        <v>742</v>
      </c>
      <c r="G454" s="681">
        <v>2</v>
      </c>
    </row>
    <row r="455" spans="2:7">
      <c r="B455" s="676">
        <v>9</v>
      </c>
      <c r="C455" s="676" t="s">
        <v>890</v>
      </c>
      <c r="D455" s="676" t="str">
        <f t="shared" si="7"/>
        <v>9三重北小学校</v>
      </c>
      <c r="E455" s="677" t="s">
        <v>732</v>
      </c>
      <c r="F455" s="678" t="s">
        <v>741</v>
      </c>
      <c r="G455" s="681">
        <v>2</v>
      </c>
    </row>
    <row r="456" spans="2:7">
      <c r="B456" s="676">
        <v>10</v>
      </c>
      <c r="C456" s="676" t="s">
        <v>890</v>
      </c>
      <c r="D456" s="676" t="str">
        <f t="shared" si="7"/>
        <v>10三重北小学校</v>
      </c>
      <c r="E456" s="677" t="s">
        <v>732</v>
      </c>
      <c r="F456" s="678" t="s">
        <v>894</v>
      </c>
      <c r="G456" s="681">
        <v>1</v>
      </c>
    </row>
    <row r="457" spans="2:7">
      <c r="B457" s="676">
        <v>11</v>
      </c>
      <c r="C457" s="676" t="s">
        <v>890</v>
      </c>
      <c r="D457" s="676" t="str">
        <f t="shared" si="7"/>
        <v>11三重北小学校</v>
      </c>
      <c r="E457" s="677" t="s">
        <v>732</v>
      </c>
      <c r="F457" s="678" t="s">
        <v>1053</v>
      </c>
      <c r="G457" s="681">
        <v>5</v>
      </c>
    </row>
    <row r="458" spans="2:7">
      <c r="B458" s="676">
        <v>12</v>
      </c>
      <c r="C458" s="676" t="s">
        <v>890</v>
      </c>
      <c r="D458" s="676" t="str">
        <f t="shared" si="7"/>
        <v>12三重北小学校</v>
      </c>
      <c r="E458" s="677" t="s">
        <v>732</v>
      </c>
      <c r="F458" s="678" t="s">
        <v>778</v>
      </c>
      <c r="G458" s="681">
        <v>4</v>
      </c>
    </row>
    <row r="459" spans="2:7">
      <c r="B459" s="676">
        <v>13</v>
      </c>
      <c r="C459" s="676" t="s">
        <v>890</v>
      </c>
      <c r="D459" s="676" t="str">
        <f t="shared" si="7"/>
        <v>13三重北小学校</v>
      </c>
      <c r="E459" s="677" t="s">
        <v>732</v>
      </c>
      <c r="F459" s="678" t="s">
        <v>895</v>
      </c>
      <c r="G459" s="681">
        <v>1</v>
      </c>
    </row>
    <row r="460" spans="2:7">
      <c r="B460" s="676">
        <v>14</v>
      </c>
      <c r="C460" s="676" t="s">
        <v>890</v>
      </c>
      <c r="D460" s="676" t="str">
        <f t="shared" si="7"/>
        <v>14三重北小学校</v>
      </c>
      <c r="E460" s="677" t="s">
        <v>739</v>
      </c>
      <c r="F460" s="678" t="s">
        <v>824</v>
      </c>
      <c r="G460" s="681">
        <v>1</v>
      </c>
    </row>
    <row r="461" spans="2:7">
      <c r="B461" s="676">
        <v>1</v>
      </c>
      <c r="C461" s="676" t="s">
        <v>896</v>
      </c>
      <c r="D461" s="676" t="str">
        <f t="shared" si="7"/>
        <v>1八郷西小学校</v>
      </c>
      <c r="E461" s="677" t="s">
        <v>732</v>
      </c>
      <c r="F461" s="678" t="s">
        <v>769</v>
      </c>
      <c r="G461" s="681">
        <v>4</v>
      </c>
    </row>
    <row r="462" spans="2:7">
      <c r="B462" s="676">
        <v>2</v>
      </c>
      <c r="C462" s="676" t="s">
        <v>896</v>
      </c>
      <c r="D462" s="676" t="str">
        <f t="shared" si="7"/>
        <v>2八郷西小学校</v>
      </c>
      <c r="E462" s="677" t="s">
        <v>732</v>
      </c>
      <c r="F462" s="678" t="s">
        <v>790</v>
      </c>
      <c r="G462" s="681">
        <v>2</v>
      </c>
    </row>
    <row r="463" spans="2:7">
      <c r="B463" s="676">
        <v>3</v>
      </c>
      <c r="C463" s="676" t="s">
        <v>896</v>
      </c>
      <c r="D463" s="676" t="str">
        <f t="shared" si="7"/>
        <v>3八郷西小学校</v>
      </c>
      <c r="E463" s="677" t="s">
        <v>739</v>
      </c>
      <c r="F463" s="678" t="s">
        <v>816</v>
      </c>
      <c r="G463" s="681">
        <v>1</v>
      </c>
    </row>
    <row r="464" spans="2:7">
      <c r="B464" s="676">
        <v>4</v>
      </c>
      <c r="C464" s="676" t="s">
        <v>896</v>
      </c>
      <c r="D464" s="676" t="str">
        <f t="shared" si="7"/>
        <v>4八郷西小学校</v>
      </c>
      <c r="E464" s="677" t="s">
        <v>739</v>
      </c>
      <c r="F464" s="678" t="s">
        <v>897</v>
      </c>
      <c r="G464" s="681">
        <v>1</v>
      </c>
    </row>
    <row r="465" spans="2:7">
      <c r="B465" s="676">
        <v>5</v>
      </c>
      <c r="C465" s="676" t="s">
        <v>896</v>
      </c>
      <c r="D465" s="676" t="str">
        <f t="shared" si="7"/>
        <v>5八郷西小学校</v>
      </c>
      <c r="E465" s="677" t="s">
        <v>732</v>
      </c>
      <c r="F465" s="678" t="s">
        <v>744</v>
      </c>
      <c r="G465" s="681">
        <v>2</v>
      </c>
    </row>
    <row r="466" spans="2:7">
      <c r="B466" s="676">
        <v>6</v>
      </c>
      <c r="C466" s="676" t="s">
        <v>896</v>
      </c>
      <c r="D466" s="676" t="str">
        <f t="shared" si="7"/>
        <v>6八郷西小学校</v>
      </c>
      <c r="E466" s="677" t="s">
        <v>732</v>
      </c>
      <c r="F466" s="678" t="s">
        <v>774</v>
      </c>
      <c r="G466" s="681">
        <v>1</v>
      </c>
    </row>
    <row r="467" spans="2:7">
      <c r="B467" s="676">
        <v>7</v>
      </c>
      <c r="C467" s="676" t="s">
        <v>896</v>
      </c>
      <c r="D467" s="676" t="str">
        <f t="shared" si="7"/>
        <v>7八郷西小学校</v>
      </c>
      <c r="E467" s="677" t="s">
        <v>732</v>
      </c>
      <c r="F467" s="678" t="s">
        <v>1052</v>
      </c>
      <c r="G467" s="681">
        <v>5</v>
      </c>
    </row>
    <row r="468" spans="2:7">
      <c r="B468" s="676">
        <v>8</v>
      </c>
      <c r="C468" s="676" t="s">
        <v>896</v>
      </c>
      <c r="D468" s="676" t="str">
        <f t="shared" si="7"/>
        <v>8八郷西小学校</v>
      </c>
      <c r="E468" s="677" t="s">
        <v>732</v>
      </c>
      <c r="F468" s="678" t="s">
        <v>742</v>
      </c>
      <c r="G468" s="681">
        <v>2</v>
      </c>
    </row>
    <row r="469" spans="2:7">
      <c r="B469" s="676">
        <v>9</v>
      </c>
      <c r="C469" s="676" t="s">
        <v>896</v>
      </c>
      <c r="D469" s="676" t="str">
        <f t="shared" si="7"/>
        <v>9八郷西小学校</v>
      </c>
      <c r="E469" s="677" t="s">
        <v>732</v>
      </c>
      <c r="F469" s="678" t="s">
        <v>741</v>
      </c>
      <c r="G469" s="681">
        <v>2</v>
      </c>
    </row>
    <row r="470" spans="2:7">
      <c r="B470" s="676">
        <v>10</v>
      </c>
      <c r="C470" s="676" t="s">
        <v>896</v>
      </c>
      <c r="D470" s="676" t="str">
        <f t="shared" si="7"/>
        <v>10八郷西小学校</v>
      </c>
      <c r="E470" s="677" t="s">
        <v>732</v>
      </c>
      <c r="F470" s="678" t="s">
        <v>852</v>
      </c>
      <c r="G470" s="681">
        <v>1</v>
      </c>
    </row>
    <row r="471" spans="2:7">
      <c r="B471" s="676">
        <v>11</v>
      </c>
      <c r="C471" s="676" t="s">
        <v>896</v>
      </c>
      <c r="D471" s="676" t="str">
        <f t="shared" si="7"/>
        <v>11八郷西小学校</v>
      </c>
      <c r="E471" s="677" t="s">
        <v>739</v>
      </c>
      <c r="F471" s="678" t="s">
        <v>760</v>
      </c>
      <c r="G471" s="681">
        <v>1</v>
      </c>
    </row>
    <row r="472" spans="2:7">
      <c r="B472" s="676">
        <v>1</v>
      </c>
      <c r="C472" s="676" t="s">
        <v>898</v>
      </c>
      <c r="D472" s="676" t="str">
        <f t="shared" si="7"/>
        <v>1羽津北小学校</v>
      </c>
      <c r="E472" s="677" t="s">
        <v>732</v>
      </c>
      <c r="F472" s="678" t="s">
        <v>762</v>
      </c>
      <c r="G472" s="681">
        <v>4</v>
      </c>
    </row>
    <row r="473" spans="2:7">
      <c r="B473" s="676">
        <v>2</v>
      </c>
      <c r="C473" s="676" t="s">
        <v>898</v>
      </c>
      <c r="D473" s="676" t="str">
        <f t="shared" si="7"/>
        <v>2羽津北小学校</v>
      </c>
      <c r="E473" s="677" t="s">
        <v>732</v>
      </c>
      <c r="F473" s="678" t="s">
        <v>737</v>
      </c>
      <c r="G473" s="681">
        <v>4</v>
      </c>
    </row>
    <row r="474" spans="2:7">
      <c r="B474" s="676">
        <v>3</v>
      </c>
      <c r="C474" s="676" t="s">
        <v>898</v>
      </c>
      <c r="D474" s="676" t="str">
        <f t="shared" si="7"/>
        <v>3羽津北小学校</v>
      </c>
      <c r="E474" s="677" t="s">
        <v>732</v>
      </c>
      <c r="F474" s="678" t="s">
        <v>829</v>
      </c>
      <c r="G474" s="681">
        <v>3</v>
      </c>
    </row>
    <row r="475" spans="2:7">
      <c r="B475" s="676">
        <v>4</v>
      </c>
      <c r="C475" s="676" t="s">
        <v>898</v>
      </c>
      <c r="D475" s="676" t="str">
        <f t="shared" si="7"/>
        <v>4羽津北小学校</v>
      </c>
      <c r="E475" s="677" t="s">
        <v>748</v>
      </c>
      <c r="F475" s="678" t="s">
        <v>899</v>
      </c>
      <c r="G475" s="681">
        <v>1</v>
      </c>
    </row>
    <row r="476" spans="2:7">
      <c r="B476" s="676">
        <v>5</v>
      </c>
      <c r="C476" s="676" t="s">
        <v>898</v>
      </c>
      <c r="D476" s="676" t="str">
        <f t="shared" si="7"/>
        <v>5羽津北小学校</v>
      </c>
      <c r="E476" s="677" t="s">
        <v>732</v>
      </c>
      <c r="F476" s="678" t="s">
        <v>1052</v>
      </c>
      <c r="G476" s="681">
        <v>5</v>
      </c>
    </row>
    <row r="477" spans="2:7">
      <c r="B477" s="676">
        <v>6</v>
      </c>
      <c r="C477" s="676" t="s">
        <v>898</v>
      </c>
      <c r="D477" s="676" t="str">
        <f t="shared" si="7"/>
        <v>6羽津北小学校</v>
      </c>
      <c r="E477" s="677" t="s">
        <v>732</v>
      </c>
      <c r="F477" s="678" t="s">
        <v>769</v>
      </c>
      <c r="G477" s="681">
        <v>4</v>
      </c>
    </row>
    <row r="478" spans="2:7">
      <c r="B478" s="676">
        <v>7</v>
      </c>
      <c r="C478" s="676" t="s">
        <v>898</v>
      </c>
      <c r="D478" s="676" t="str">
        <f t="shared" si="7"/>
        <v>7羽津北小学校</v>
      </c>
      <c r="E478" s="677" t="s">
        <v>732</v>
      </c>
      <c r="F478" s="678" t="s">
        <v>900</v>
      </c>
      <c r="G478" s="681">
        <v>2</v>
      </c>
    </row>
    <row r="479" spans="2:7">
      <c r="B479" s="676">
        <v>8</v>
      </c>
      <c r="C479" s="676" t="s">
        <v>898</v>
      </c>
      <c r="D479" s="676" t="str">
        <f t="shared" si="7"/>
        <v>8羽津北小学校</v>
      </c>
      <c r="E479" s="677" t="s">
        <v>732</v>
      </c>
      <c r="F479" s="678" t="s">
        <v>744</v>
      </c>
      <c r="G479" s="681">
        <v>2</v>
      </c>
    </row>
    <row r="480" spans="2:7">
      <c r="B480" s="676">
        <v>9</v>
      </c>
      <c r="C480" s="676" t="s">
        <v>898</v>
      </c>
      <c r="D480" s="676" t="str">
        <f t="shared" si="7"/>
        <v>9羽津北小学校</v>
      </c>
      <c r="E480" s="677" t="s">
        <v>732</v>
      </c>
      <c r="F480" s="678" t="s">
        <v>745</v>
      </c>
      <c r="G480" s="681">
        <v>1</v>
      </c>
    </row>
    <row r="481" spans="2:7">
      <c r="B481" s="676">
        <v>10</v>
      </c>
      <c r="C481" s="676" t="s">
        <v>898</v>
      </c>
      <c r="D481" s="676" t="str">
        <f t="shared" si="7"/>
        <v>10羽津北小学校</v>
      </c>
      <c r="E481" s="677" t="s">
        <v>732</v>
      </c>
      <c r="F481" s="678" t="s">
        <v>742</v>
      </c>
      <c r="G481" s="681">
        <v>2</v>
      </c>
    </row>
    <row r="482" spans="2:7">
      <c r="B482" s="676">
        <v>11</v>
      </c>
      <c r="C482" s="676" t="s">
        <v>898</v>
      </c>
      <c r="D482" s="676" t="str">
        <f t="shared" si="7"/>
        <v>11羽津北小学校</v>
      </c>
      <c r="E482" s="677" t="s">
        <v>732</v>
      </c>
      <c r="F482" s="678" t="s">
        <v>741</v>
      </c>
      <c r="G482" s="681">
        <v>2</v>
      </c>
    </row>
    <row r="483" spans="2:7">
      <c r="B483" s="676">
        <v>1</v>
      </c>
      <c r="C483" s="676" t="s">
        <v>901</v>
      </c>
      <c r="D483" s="676" t="str">
        <f t="shared" si="7"/>
        <v>1内部東小学校</v>
      </c>
      <c r="E483" s="677" t="s">
        <v>732</v>
      </c>
      <c r="F483" s="678" t="s">
        <v>762</v>
      </c>
      <c r="G483" s="681">
        <v>4</v>
      </c>
    </row>
    <row r="484" spans="2:7">
      <c r="B484" s="676">
        <v>2</v>
      </c>
      <c r="C484" s="676" t="s">
        <v>901</v>
      </c>
      <c r="D484" s="676" t="str">
        <f t="shared" si="7"/>
        <v>2内部東小学校</v>
      </c>
      <c r="E484" s="677" t="s">
        <v>732</v>
      </c>
      <c r="F484" s="678" t="s">
        <v>737</v>
      </c>
      <c r="G484" s="681">
        <v>4</v>
      </c>
    </row>
    <row r="485" spans="2:7">
      <c r="B485" s="676">
        <v>3</v>
      </c>
      <c r="C485" s="676" t="s">
        <v>901</v>
      </c>
      <c r="D485" s="676" t="str">
        <f t="shared" si="7"/>
        <v>3内部東小学校</v>
      </c>
      <c r="E485" s="677" t="s">
        <v>732</v>
      </c>
      <c r="F485" s="678" t="s">
        <v>829</v>
      </c>
      <c r="G485" s="681">
        <v>3</v>
      </c>
    </row>
    <row r="486" spans="2:7">
      <c r="B486" s="676">
        <v>4</v>
      </c>
      <c r="C486" s="676" t="s">
        <v>901</v>
      </c>
      <c r="D486" s="676" t="str">
        <f t="shared" si="7"/>
        <v>4内部東小学校</v>
      </c>
      <c r="E486" s="677" t="s">
        <v>732</v>
      </c>
      <c r="F486" s="678" t="s">
        <v>790</v>
      </c>
      <c r="G486" s="681">
        <v>2</v>
      </c>
    </row>
    <row r="487" spans="2:7">
      <c r="B487" s="676">
        <v>5</v>
      </c>
      <c r="C487" s="676" t="s">
        <v>901</v>
      </c>
      <c r="D487" s="676" t="str">
        <f t="shared" si="7"/>
        <v>5内部東小学校</v>
      </c>
      <c r="E487" s="677" t="s">
        <v>732</v>
      </c>
      <c r="F487" s="678" t="s">
        <v>745</v>
      </c>
      <c r="G487" s="681">
        <v>1</v>
      </c>
    </row>
    <row r="488" spans="2:7">
      <c r="B488" s="676">
        <v>6</v>
      </c>
      <c r="C488" s="676" t="s">
        <v>901</v>
      </c>
      <c r="D488" s="676" t="str">
        <f t="shared" si="7"/>
        <v>6内部東小学校</v>
      </c>
      <c r="E488" s="677" t="s">
        <v>732</v>
      </c>
      <c r="F488" s="678" t="s">
        <v>745</v>
      </c>
      <c r="G488" s="681">
        <v>1</v>
      </c>
    </row>
    <row r="489" spans="2:7">
      <c r="B489" s="676">
        <v>7</v>
      </c>
      <c r="C489" s="676" t="s">
        <v>901</v>
      </c>
      <c r="D489" s="676" t="str">
        <f t="shared" si="7"/>
        <v>7内部東小学校</v>
      </c>
      <c r="E489" s="677" t="s">
        <v>732</v>
      </c>
      <c r="F489" s="678" t="s">
        <v>1052</v>
      </c>
      <c r="G489" s="681">
        <v>5</v>
      </c>
    </row>
    <row r="490" spans="2:7">
      <c r="B490" s="676">
        <v>8</v>
      </c>
      <c r="C490" s="676" t="s">
        <v>901</v>
      </c>
      <c r="D490" s="676" t="str">
        <f t="shared" si="7"/>
        <v>8内部東小学校</v>
      </c>
      <c r="E490" s="677" t="s">
        <v>732</v>
      </c>
      <c r="F490" s="678" t="s">
        <v>769</v>
      </c>
      <c r="G490" s="681">
        <v>4</v>
      </c>
    </row>
    <row r="491" spans="2:7">
      <c r="B491" s="676">
        <v>9</v>
      </c>
      <c r="C491" s="676" t="s">
        <v>901</v>
      </c>
      <c r="D491" s="676" t="str">
        <f t="shared" si="7"/>
        <v>9内部東小学校</v>
      </c>
      <c r="E491" s="677" t="s">
        <v>732</v>
      </c>
      <c r="F491" s="678" t="s">
        <v>902</v>
      </c>
      <c r="G491" s="681">
        <v>1</v>
      </c>
    </row>
    <row r="492" spans="2:7">
      <c r="B492" s="676">
        <v>10</v>
      </c>
      <c r="C492" s="676" t="s">
        <v>901</v>
      </c>
      <c r="D492" s="676" t="str">
        <f t="shared" si="7"/>
        <v>10内部東小学校</v>
      </c>
      <c r="E492" s="677" t="s">
        <v>732</v>
      </c>
      <c r="F492" s="678" t="s">
        <v>744</v>
      </c>
      <c r="G492" s="681">
        <v>2</v>
      </c>
    </row>
    <row r="493" spans="2:7">
      <c r="B493" s="676">
        <v>11</v>
      </c>
      <c r="C493" s="676" t="s">
        <v>901</v>
      </c>
      <c r="D493" s="676" t="str">
        <f t="shared" si="7"/>
        <v>11内部東小学校</v>
      </c>
      <c r="E493" s="677" t="s">
        <v>732</v>
      </c>
      <c r="F493" s="678" t="s">
        <v>742</v>
      </c>
      <c r="G493" s="681">
        <v>2</v>
      </c>
    </row>
    <row r="494" spans="2:7">
      <c r="B494" s="676">
        <v>12</v>
      </c>
      <c r="C494" s="676" t="s">
        <v>901</v>
      </c>
      <c r="D494" s="676" t="str">
        <f t="shared" si="7"/>
        <v>12内部東小学校</v>
      </c>
      <c r="E494" s="677" t="s">
        <v>732</v>
      </c>
      <c r="F494" s="678" t="s">
        <v>741</v>
      </c>
      <c r="G494" s="681">
        <v>2</v>
      </c>
    </row>
    <row r="495" spans="2:7">
      <c r="B495" s="676">
        <v>1</v>
      </c>
      <c r="C495" s="676" t="s">
        <v>903</v>
      </c>
      <c r="D495" s="676" t="str">
        <f t="shared" si="7"/>
        <v>1中央小学校</v>
      </c>
      <c r="E495" s="677" t="s">
        <v>732</v>
      </c>
      <c r="F495" s="678" t="s">
        <v>745</v>
      </c>
      <c r="G495" s="681">
        <v>1</v>
      </c>
    </row>
    <row r="496" spans="2:7">
      <c r="B496" s="676">
        <v>2</v>
      </c>
      <c r="C496" s="676" t="s">
        <v>903</v>
      </c>
      <c r="D496" s="676" t="str">
        <f t="shared" si="7"/>
        <v>2中央小学校</v>
      </c>
      <c r="E496" s="677" t="s">
        <v>732</v>
      </c>
      <c r="F496" s="678" t="s">
        <v>829</v>
      </c>
      <c r="G496" s="681">
        <v>3</v>
      </c>
    </row>
    <row r="497" spans="2:7">
      <c r="B497" s="676">
        <v>3</v>
      </c>
      <c r="C497" s="676" t="s">
        <v>903</v>
      </c>
      <c r="D497" s="676" t="str">
        <f t="shared" si="7"/>
        <v>3中央小学校</v>
      </c>
      <c r="E497" s="677" t="s">
        <v>732</v>
      </c>
      <c r="F497" s="678" t="s">
        <v>762</v>
      </c>
      <c r="G497" s="681">
        <v>4</v>
      </c>
    </row>
    <row r="498" spans="2:7">
      <c r="B498" s="676">
        <v>4</v>
      </c>
      <c r="C498" s="676" t="s">
        <v>903</v>
      </c>
      <c r="D498" s="676" t="str">
        <f t="shared" si="7"/>
        <v>4中央小学校</v>
      </c>
      <c r="E498" s="677" t="s">
        <v>732</v>
      </c>
      <c r="F498" s="678" t="s">
        <v>737</v>
      </c>
      <c r="G498" s="681">
        <v>4</v>
      </c>
    </row>
    <row r="499" spans="2:7">
      <c r="B499" s="676">
        <v>5</v>
      </c>
      <c r="C499" s="676" t="s">
        <v>903</v>
      </c>
      <c r="D499" s="676" t="str">
        <f t="shared" si="7"/>
        <v>5中央小学校</v>
      </c>
      <c r="E499" s="677" t="s">
        <v>739</v>
      </c>
      <c r="F499" s="678" t="s">
        <v>904</v>
      </c>
      <c r="G499" s="681">
        <v>1</v>
      </c>
    </row>
    <row r="500" spans="2:7">
      <c r="B500" s="676">
        <v>6</v>
      </c>
      <c r="C500" s="676" t="s">
        <v>903</v>
      </c>
      <c r="D500" s="676" t="str">
        <f t="shared" si="7"/>
        <v>6中央小学校</v>
      </c>
      <c r="E500" s="677" t="s">
        <v>732</v>
      </c>
      <c r="F500" s="678" t="s">
        <v>741</v>
      </c>
      <c r="G500" s="681">
        <v>2</v>
      </c>
    </row>
    <row r="501" spans="2:7">
      <c r="B501" s="676">
        <v>7</v>
      </c>
      <c r="C501" s="676" t="s">
        <v>903</v>
      </c>
      <c r="D501" s="676" t="str">
        <f t="shared" si="7"/>
        <v>7中央小学校</v>
      </c>
      <c r="E501" s="677" t="s">
        <v>732</v>
      </c>
      <c r="F501" s="678" t="s">
        <v>742</v>
      </c>
      <c r="G501" s="681">
        <v>2</v>
      </c>
    </row>
    <row r="502" spans="2:7">
      <c r="B502" s="676">
        <v>8</v>
      </c>
      <c r="C502" s="676" t="s">
        <v>903</v>
      </c>
      <c r="D502" s="676" t="str">
        <f t="shared" si="7"/>
        <v>8中央小学校</v>
      </c>
      <c r="E502" s="677" t="s">
        <v>732</v>
      </c>
      <c r="F502" s="678" t="s">
        <v>744</v>
      </c>
      <c r="G502" s="681">
        <v>2</v>
      </c>
    </row>
    <row r="503" spans="2:7">
      <c r="B503" s="676">
        <v>9</v>
      </c>
      <c r="C503" s="676" t="s">
        <v>903</v>
      </c>
      <c r="D503" s="676" t="str">
        <f t="shared" si="7"/>
        <v>9中央小学校</v>
      </c>
      <c r="E503" s="677" t="s">
        <v>732</v>
      </c>
      <c r="F503" s="678" t="s">
        <v>790</v>
      </c>
      <c r="G503" s="681">
        <v>2</v>
      </c>
    </row>
    <row r="504" spans="2:7">
      <c r="B504" s="676">
        <v>10</v>
      </c>
      <c r="C504" s="676" t="s">
        <v>903</v>
      </c>
      <c r="D504" s="676" t="str">
        <f t="shared" si="7"/>
        <v>10中央小学校</v>
      </c>
      <c r="E504" s="677" t="s">
        <v>732</v>
      </c>
      <c r="F504" s="678" t="s">
        <v>1052</v>
      </c>
      <c r="G504" s="681">
        <v>5</v>
      </c>
    </row>
    <row r="505" spans="2:7">
      <c r="B505" s="676">
        <v>11</v>
      </c>
      <c r="C505" s="676" t="s">
        <v>903</v>
      </c>
      <c r="D505" s="676" t="str">
        <f t="shared" si="7"/>
        <v>11中央小学校</v>
      </c>
      <c r="E505" s="677" t="s">
        <v>732</v>
      </c>
      <c r="F505" s="678" t="s">
        <v>769</v>
      </c>
      <c r="G505" s="681">
        <v>4</v>
      </c>
    </row>
    <row r="506" spans="2:7">
      <c r="B506" s="676">
        <v>12</v>
      </c>
      <c r="C506" s="676" t="s">
        <v>903</v>
      </c>
      <c r="D506" s="676" t="str">
        <f t="shared" si="7"/>
        <v>12中央小学校</v>
      </c>
      <c r="E506" s="677" t="s">
        <v>732</v>
      </c>
      <c r="F506" s="678" t="s">
        <v>776</v>
      </c>
      <c r="G506" s="681">
        <v>1</v>
      </c>
    </row>
    <row r="507" spans="2:7">
      <c r="B507" s="676">
        <v>13</v>
      </c>
      <c r="C507" s="676" t="s">
        <v>903</v>
      </c>
      <c r="D507" s="676" t="str">
        <f t="shared" si="7"/>
        <v>13中央小学校</v>
      </c>
      <c r="E507" s="677" t="s">
        <v>739</v>
      </c>
      <c r="F507" s="678" t="s">
        <v>869</v>
      </c>
      <c r="G507" s="681">
        <v>1</v>
      </c>
    </row>
    <row r="508" spans="2:7">
      <c r="B508" s="676">
        <v>1</v>
      </c>
      <c r="C508" s="676" t="s">
        <v>905</v>
      </c>
      <c r="D508" s="676" t="str">
        <f t="shared" si="7"/>
        <v>1楠小学校</v>
      </c>
      <c r="E508" s="677" t="s">
        <v>732</v>
      </c>
      <c r="F508" s="678" t="s">
        <v>762</v>
      </c>
      <c r="G508" s="681">
        <v>4</v>
      </c>
    </row>
    <row r="509" spans="2:7">
      <c r="B509" s="676">
        <v>2</v>
      </c>
      <c r="C509" s="676" t="s">
        <v>905</v>
      </c>
      <c r="D509" s="676" t="str">
        <f t="shared" si="7"/>
        <v>2楠小学校</v>
      </c>
      <c r="E509" s="677" t="s">
        <v>732</v>
      </c>
      <c r="F509" s="678" t="s">
        <v>829</v>
      </c>
      <c r="G509" s="681">
        <v>3</v>
      </c>
    </row>
    <row r="510" spans="2:7">
      <c r="B510" s="676">
        <v>3</v>
      </c>
      <c r="C510" s="676" t="s">
        <v>905</v>
      </c>
      <c r="D510" s="676" t="str">
        <f t="shared" si="7"/>
        <v>3楠小学校</v>
      </c>
      <c r="E510" s="677" t="s">
        <v>732</v>
      </c>
      <c r="F510" s="678" t="s">
        <v>737</v>
      </c>
      <c r="G510" s="681">
        <v>4</v>
      </c>
    </row>
    <row r="511" spans="2:7">
      <c r="B511" s="676">
        <v>4</v>
      </c>
      <c r="C511" s="676" t="s">
        <v>905</v>
      </c>
      <c r="D511" s="676" t="str">
        <f t="shared" si="7"/>
        <v>4楠小学校</v>
      </c>
      <c r="E511" s="677" t="s">
        <v>732</v>
      </c>
      <c r="F511" s="678" t="s">
        <v>906</v>
      </c>
      <c r="G511" s="681">
        <v>1</v>
      </c>
    </row>
    <row r="512" spans="2:7">
      <c r="B512" s="676">
        <v>5</v>
      </c>
      <c r="C512" s="676" t="s">
        <v>905</v>
      </c>
      <c r="D512" s="676" t="str">
        <f t="shared" si="7"/>
        <v>5楠小学校</v>
      </c>
      <c r="E512" s="677" t="s">
        <v>748</v>
      </c>
      <c r="F512" s="678" t="s">
        <v>907</v>
      </c>
      <c r="G512" s="681">
        <v>1</v>
      </c>
    </row>
    <row r="513" spans="2:7">
      <c r="B513" s="676">
        <v>6</v>
      </c>
      <c r="C513" s="676" t="s">
        <v>905</v>
      </c>
      <c r="D513" s="676" t="str">
        <f t="shared" si="7"/>
        <v>6楠小学校</v>
      </c>
      <c r="E513" s="677" t="s">
        <v>732</v>
      </c>
      <c r="F513" s="678" t="s">
        <v>908</v>
      </c>
      <c r="G513" s="681">
        <v>1</v>
      </c>
    </row>
    <row r="514" spans="2:7">
      <c r="B514" s="676">
        <v>7</v>
      </c>
      <c r="C514" s="676" t="s">
        <v>905</v>
      </c>
      <c r="D514" s="676" t="str">
        <f t="shared" si="7"/>
        <v>7楠小学校</v>
      </c>
      <c r="E514" s="677" t="s">
        <v>732</v>
      </c>
      <c r="F514" s="678" t="s">
        <v>909</v>
      </c>
      <c r="G514" s="681">
        <v>1</v>
      </c>
    </row>
    <row r="515" spans="2:7">
      <c r="B515" s="676">
        <v>8</v>
      </c>
      <c r="C515" s="676" t="s">
        <v>905</v>
      </c>
      <c r="D515" s="676" t="str">
        <f t="shared" ref="D515:D578" si="8">B515&amp;C515</f>
        <v>8楠小学校</v>
      </c>
      <c r="E515" s="677" t="s">
        <v>732</v>
      </c>
      <c r="F515" s="678" t="s">
        <v>910</v>
      </c>
      <c r="G515" s="681">
        <v>1</v>
      </c>
    </row>
    <row r="516" spans="2:7">
      <c r="B516" s="676">
        <v>9</v>
      </c>
      <c r="C516" s="676" t="s">
        <v>905</v>
      </c>
      <c r="D516" s="676" t="str">
        <f t="shared" si="8"/>
        <v>9楠小学校</v>
      </c>
      <c r="E516" s="677" t="s">
        <v>732</v>
      </c>
      <c r="F516" s="678" t="s">
        <v>911</v>
      </c>
      <c r="G516" s="681">
        <v>4</v>
      </c>
    </row>
    <row r="517" spans="2:7">
      <c r="B517" s="676">
        <v>10</v>
      </c>
      <c r="C517" s="676" t="s">
        <v>905</v>
      </c>
      <c r="D517" s="676" t="str">
        <f t="shared" si="8"/>
        <v>10楠小学校</v>
      </c>
      <c r="E517" s="677" t="s">
        <v>732</v>
      </c>
      <c r="F517" s="678" t="s">
        <v>1055</v>
      </c>
      <c r="G517" s="681">
        <v>5</v>
      </c>
    </row>
    <row r="518" spans="2:7">
      <c r="B518" s="676">
        <v>11</v>
      </c>
      <c r="C518" s="676" t="s">
        <v>905</v>
      </c>
      <c r="D518" s="676" t="str">
        <f t="shared" si="8"/>
        <v>11楠小学校</v>
      </c>
      <c r="E518" s="677" t="s">
        <v>732</v>
      </c>
      <c r="F518" s="678" t="s">
        <v>790</v>
      </c>
      <c r="G518" s="681">
        <v>2</v>
      </c>
    </row>
    <row r="519" spans="2:7">
      <c r="B519" s="676">
        <v>12</v>
      </c>
      <c r="C519" s="676" t="s">
        <v>905</v>
      </c>
      <c r="D519" s="676" t="str">
        <f t="shared" si="8"/>
        <v>12楠小学校</v>
      </c>
      <c r="E519" s="677" t="s">
        <v>732</v>
      </c>
      <c r="F519" s="678" t="s">
        <v>912</v>
      </c>
      <c r="G519" s="681">
        <v>2</v>
      </c>
    </row>
    <row r="520" spans="2:7">
      <c r="B520" s="676">
        <v>13</v>
      </c>
      <c r="C520" s="676" t="s">
        <v>905</v>
      </c>
      <c r="D520" s="676" t="str">
        <f t="shared" si="8"/>
        <v>13楠小学校</v>
      </c>
      <c r="E520" s="677" t="s">
        <v>732</v>
      </c>
      <c r="F520" s="678" t="s">
        <v>913</v>
      </c>
      <c r="G520" s="681">
        <v>1</v>
      </c>
    </row>
    <row r="521" spans="2:7">
      <c r="B521" s="676">
        <v>14</v>
      </c>
      <c r="C521" s="676" t="s">
        <v>905</v>
      </c>
      <c r="D521" s="676" t="str">
        <f t="shared" si="8"/>
        <v>14楠小学校</v>
      </c>
      <c r="E521" s="677" t="s">
        <v>732</v>
      </c>
      <c r="F521" s="678" t="s">
        <v>770</v>
      </c>
      <c r="G521" s="681">
        <v>2</v>
      </c>
    </row>
    <row r="522" spans="2:7">
      <c r="B522" s="676">
        <v>15</v>
      </c>
      <c r="C522" s="676" t="s">
        <v>905</v>
      </c>
      <c r="D522" s="676" t="str">
        <f t="shared" si="8"/>
        <v>15楠小学校</v>
      </c>
      <c r="E522" s="677" t="s">
        <v>732</v>
      </c>
      <c r="F522" s="678" t="s">
        <v>741</v>
      </c>
      <c r="G522" s="681">
        <v>2</v>
      </c>
    </row>
    <row r="523" spans="2:7">
      <c r="B523" s="676">
        <v>16</v>
      </c>
      <c r="C523" s="676" t="s">
        <v>905</v>
      </c>
      <c r="D523" s="676" t="str">
        <f t="shared" si="8"/>
        <v>16楠小学校</v>
      </c>
      <c r="E523" s="677" t="s">
        <v>732</v>
      </c>
      <c r="F523" s="678" t="s">
        <v>914</v>
      </c>
      <c r="G523" s="681">
        <v>2</v>
      </c>
    </row>
    <row r="524" spans="2:7">
      <c r="B524" s="676">
        <v>17</v>
      </c>
      <c r="C524" s="676" t="s">
        <v>905</v>
      </c>
      <c r="D524" s="676" t="str">
        <f t="shared" si="8"/>
        <v>17楠小学校</v>
      </c>
      <c r="E524" s="677" t="s">
        <v>739</v>
      </c>
      <c r="F524" s="678" t="s">
        <v>915</v>
      </c>
      <c r="G524" s="681">
        <v>1</v>
      </c>
    </row>
    <row r="525" spans="2:7">
      <c r="B525" s="676">
        <v>18</v>
      </c>
      <c r="C525" s="676" t="s">
        <v>905</v>
      </c>
      <c r="D525" s="676" t="str">
        <f t="shared" si="8"/>
        <v>18楠小学校</v>
      </c>
      <c r="E525" s="677" t="s">
        <v>739</v>
      </c>
      <c r="F525" s="678" t="s">
        <v>916</v>
      </c>
      <c r="G525" s="681">
        <v>1</v>
      </c>
    </row>
    <row r="526" spans="2:7">
      <c r="B526" s="676">
        <v>19</v>
      </c>
      <c r="C526" s="676" t="s">
        <v>905</v>
      </c>
      <c r="D526" s="676" t="str">
        <f t="shared" si="8"/>
        <v>19楠小学校</v>
      </c>
      <c r="E526" s="677" t="s">
        <v>748</v>
      </c>
      <c r="F526" s="678" t="s">
        <v>763</v>
      </c>
      <c r="G526" s="681">
        <v>1</v>
      </c>
    </row>
    <row r="527" spans="2:7">
      <c r="B527" s="676">
        <v>20</v>
      </c>
      <c r="C527" s="676" t="s">
        <v>905</v>
      </c>
      <c r="D527" s="676" t="str">
        <f t="shared" si="8"/>
        <v>20楠小学校</v>
      </c>
      <c r="E527" s="677" t="s">
        <v>748</v>
      </c>
      <c r="F527" s="678" t="s">
        <v>917</v>
      </c>
      <c r="G527" s="681">
        <v>1</v>
      </c>
    </row>
    <row r="528" spans="2:7">
      <c r="B528" s="676">
        <v>21</v>
      </c>
      <c r="C528" s="676" t="s">
        <v>905</v>
      </c>
      <c r="D528" s="676" t="str">
        <f t="shared" si="8"/>
        <v>21楠小学校</v>
      </c>
      <c r="E528" s="677" t="s">
        <v>848</v>
      </c>
      <c r="F528" s="678" t="s">
        <v>759</v>
      </c>
      <c r="G528" s="681">
        <v>1</v>
      </c>
    </row>
    <row r="529" spans="2:7">
      <c r="B529" s="676">
        <v>22</v>
      </c>
      <c r="C529" s="676" t="s">
        <v>905</v>
      </c>
      <c r="D529" s="676" t="str">
        <f t="shared" si="8"/>
        <v>22楠小学校</v>
      </c>
      <c r="E529" s="677" t="s">
        <v>848</v>
      </c>
      <c r="F529" s="678" t="s">
        <v>796</v>
      </c>
      <c r="G529" s="681">
        <v>1</v>
      </c>
    </row>
    <row r="530" spans="2:7">
      <c r="B530" s="676">
        <v>23</v>
      </c>
      <c r="C530" s="676" t="s">
        <v>905</v>
      </c>
      <c r="D530" s="676" t="str">
        <f t="shared" si="8"/>
        <v>23楠小学校</v>
      </c>
      <c r="E530" s="677" t="s">
        <v>848</v>
      </c>
      <c r="F530" s="678" t="s">
        <v>918</v>
      </c>
      <c r="G530" s="681">
        <v>1</v>
      </c>
    </row>
    <row r="531" spans="2:7">
      <c r="B531" s="676">
        <v>24</v>
      </c>
      <c r="C531" s="676" t="s">
        <v>905</v>
      </c>
      <c r="D531" s="676" t="str">
        <f t="shared" si="8"/>
        <v>24楠小学校</v>
      </c>
      <c r="E531" s="677" t="s">
        <v>848</v>
      </c>
      <c r="F531" s="678" t="s">
        <v>919</v>
      </c>
      <c r="G531" s="681">
        <v>1</v>
      </c>
    </row>
    <row r="532" spans="2:7">
      <c r="B532" s="676">
        <v>1</v>
      </c>
      <c r="C532" s="676" t="s">
        <v>920</v>
      </c>
      <c r="D532" s="676" t="str">
        <f t="shared" si="8"/>
        <v>1中部中学校</v>
      </c>
      <c r="E532" s="677" t="s">
        <v>739</v>
      </c>
      <c r="F532" s="678" t="s">
        <v>921</v>
      </c>
      <c r="G532" s="681">
        <v>1</v>
      </c>
    </row>
    <row r="533" spans="2:7">
      <c r="B533" s="676">
        <v>2</v>
      </c>
      <c r="C533" s="676" t="s">
        <v>920</v>
      </c>
      <c r="D533" s="676" t="str">
        <f t="shared" si="8"/>
        <v>2中部中学校</v>
      </c>
      <c r="E533" s="677" t="s">
        <v>739</v>
      </c>
      <c r="F533" s="678" t="s">
        <v>1057</v>
      </c>
      <c r="G533" s="679">
        <v>2</v>
      </c>
    </row>
    <row r="534" spans="2:7">
      <c r="B534" s="676">
        <v>3</v>
      </c>
      <c r="C534" s="676" t="s">
        <v>920</v>
      </c>
      <c r="D534" s="676" t="str">
        <f t="shared" si="8"/>
        <v>3中部中学校</v>
      </c>
      <c r="E534" s="677" t="s">
        <v>732</v>
      </c>
      <c r="F534" s="678" t="s">
        <v>760</v>
      </c>
      <c r="G534" s="681">
        <v>1</v>
      </c>
    </row>
    <row r="535" spans="2:7">
      <c r="B535" s="676">
        <v>4</v>
      </c>
      <c r="C535" s="676" t="s">
        <v>920</v>
      </c>
      <c r="D535" s="676" t="str">
        <f t="shared" si="8"/>
        <v>4中部中学校</v>
      </c>
      <c r="E535" s="677" t="s">
        <v>732</v>
      </c>
      <c r="F535" s="678" t="s">
        <v>922</v>
      </c>
      <c r="G535" s="681">
        <v>2</v>
      </c>
    </row>
    <row r="536" spans="2:7">
      <c r="B536" s="676">
        <v>5</v>
      </c>
      <c r="C536" s="676" t="s">
        <v>920</v>
      </c>
      <c r="D536" s="676" t="str">
        <f t="shared" si="8"/>
        <v>5中部中学校</v>
      </c>
      <c r="E536" s="677" t="s">
        <v>732</v>
      </c>
      <c r="F536" s="678" t="s">
        <v>923</v>
      </c>
      <c r="G536" s="681">
        <v>2</v>
      </c>
    </row>
    <row r="537" spans="2:7">
      <c r="B537" s="676">
        <v>6</v>
      </c>
      <c r="C537" s="676" t="s">
        <v>920</v>
      </c>
      <c r="D537" s="676" t="str">
        <f t="shared" si="8"/>
        <v>6中部中学校</v>
      </c>
      <c r="E537" s="677" t="s">
        <v>732</v>
      </c>
      <c r="F537" s="678" t="s">
        <v>744</v>
      </c>
      <c r="G537" s="681">
        <v>2</v>
      </c>
    </row>
    <row r="538" spans="2:7">
      <c r="B538" s="676">
        <v>7</v>
      </c>
      <c r="C538" s="676" t="s">
        <v>920</v>
      </c>
      <c r="D538" s="676" t="str">
        <f t="shared" si="8"/>
        <v>7中部中学校</v>
      </c>
      <c r="E538" s="677" t="s">
        <v>739</v>
      </c>
      <c r="F538" s="678" t="s">
        <v>924</v>
      </c>
      <c r="G538" s="681">
        <v>1</v>
      </c>
    </row>
    <row r="539" spans="2:7">
      <c r="B539" s="676">
        <v>8</v>
      </c>
      <c r="C539" s="676" t="s">
        <v>920</v>
      </c>
      <c r="D539" s="676" t="str">
        <f t="shared" si="8"/>
        <v>8中部中学校</v>
      </c>
      <c r="E539" s="677" t="s">
        <v>739</v>
      </c>
      <c r="F539" s="678" t="s">
        <v>742</v>
      </c>
      <c r="G539" s="681">
        <v>2</v>
      </c>
    </row>
    <row r="540" spans="2:7">
      <c r="B540" s="676">
        <v>9</v>
      </c>
      <c r="C540" s="676" t="s">
        <v>920</v>
      </c>
      <c r="D540" s="676" t="str">
        <f t="shared" si="8"/>
        <v>9中部中学校</v>
      </c>
      <c r="E540" s="677" t="s">
        <v>739</v>
      </c>
      <c r="F540" s="678" t="s">
        <v>741</v>
      </c>
      <c r="G540" s="681">
        <v>2</v>
      </c>
    </row>
    <row r="541" spans="2:7">
      <c r="B541" s="676">
        <v>10</v>
      </c>
      <c r="C541" s="676" t="s">
        <v>920</v>
      </c>
      <c r="D541" s="676" t="str">
        <f t="shared" si="8"/>
        <v>10中部中学校</v>
      </c>
      <c r="E541" s="677" t="s">
        <v>739</v>
      </c>
      <c r="F541" s="678" t="s">
        <v>913</v>
      </c>
      <c r="G541" s="681">
        <v>1</v>
      </c>
    </row>
    <row r="542" spans="2:7">
      <c r="B542" s="676">
        <v>11</v>
      </c>
      <c r="C542" s="676" t="s">
        <v>920</v>
      </c>
      <c r="D542" s="676" t="str">
        <f t="shared" si="8"/>
        <v>11中部中学校</v>
      </c>
      <c r="E542" s="677" t="s">
        <v>732</v>
      </c>
      <c r="F542" s="678" t="s">
        <v>925</v>
      </c>
      <c r="G542" s="681">
        <v>4</v>
      </c>
    </row>
    <row r="543" spans="2:7">
      <c r="B543" s="676">
        <v>1</v>
      </c>
      <c r="C543" s="676" t="s">
        <v>926</v>
      </c>
      <c r="D543" s="676" t="str">
        <f t="shared" si="8"/>
        <v>1塩浜中学校</v>
      </c>
      <c r="E543" s="677" t="s">
        <v>732</v>
      </c>
      <c r="F543" s="678" t="s">
        <v>888</v>
      </c>
      <c r="G543" s="681">
        <v>2</v>
      </c>
    </row>
    <row r="544" spans="2:7">
      <c r="B544" s="676">
        <v>2</v>
      </c>
      <c r="C544" s="676" t="s">
        <v>926</v>
      </c>
      <c r="D544" s="676" t="str">
        <f t="shared" si="8"/>
        <v>2塩浜中学校</v>
      </c>
      <c r="E544" s="677" t="s">
        <v>732</v>
      </c>
      <c r="F544" s="678" t="s">
        <v>745</v>
      </c>
      <c r="G544" s="681">
        <v>1</v>
      </c>
    </row>
    <row r="545" spans="2:7">
      <c r="B545" s="676">
        <v>3</v>
      </c>
      <c r="C545" s="676" t="s">
        <v>926</v>
      </c>
      <c r="D545" s="676" t="str">
        <f t="shared" si="8"/>
        <v>3塩浜中学校</v>
      </c>
      <c r="E545" s="677" t="s">
        <v>739</v>
      </c>
      <c r="F545" s="678" t="s">
        <v>745</v>
      </c>
      <c r="G545" s="681">
        <v>1</v>
      </c>
    </row>
    <row r="546" spans="2:7">
      <c r="B546" s="676">
        <v>4</v>
      </c>
      <c r="C546" s="676" t="s">
        <v>926</v>
      </c>
      <c r="D546" s="676" t="str">
        <f t="shared" si="8"/>
        <v>4塩浜中学校</v>
      </c>
      <c r="E546" s="677" t="s">
        <v>739</v>
      </c>
      <c r="F546" s="678" t="s">
        <v>889</v>
      </c>
      <c r="G546" s="681">
        <v>2</v>
      </c>
    </row>
    <row r="547" spans="2:7">
      <c r="B547" s="676">
        <v>5</v>
      </c>
      <c r="C547" s="676" t="s">
        <v>926</v>
      </c>
      <c r="D547" s="676" t="str">
        <f t="shared" si="8"/>
        <v>5塩浜中学校</v>
      </c>
      <c r="E547" s="677" t="s">
        <v>739</v>
      </c>
      <c r="F547" s="678" t="s">
        <v>927</v>
      </c>
      <c r="G547" s="681">
        <v>2</v>
      </c>
    </row>
    <row r="548" spans="2:7">
      <c r="B548" s="676">
        <v>6</v>
      </c>
      <c r="C548" s="676" t="s">
        <v>926</v>
      </c>
      <c r="D548" s="676" t="str">
        <f t="shared" si="8"/>
        <v>6塩浜中学校</v>
      </c>
      <c r="E548" s="677" t="s">
        <v>739</v>
      </c>
      <c r="F548" s="678" t="s">
        <v>928</v>
      </c>
      <c r="G548" s="681">
        <v>1</v>
      </c>
    </row>
    <row r="549" spans="2:7">
      <c r="B549" s="676">
        <v>7</v>
      </c>
      <c r="C549" s="676" t="s">
        <v>926</v>
      </c>
      <c r="D549" s="676" t="str">
        <f t="shared" si="8"/>
        <v>7塩浜中学校</v>
      </c>
      <c r="E549" s="677" t="s">
        <v>748</v>
      </c>
      <c r="F549" s="678" t="s">
        <v>824</v>
      </c>
      <c r="G549" s="681">
        <v>1</v>
      </c>
    </row>
    <row r="550" spans="2:7">
      <c r="B550" s="676">
        <v>8</v>
      </c>
      <c r="C550" s="676" t="s">
        <v>926</v>
      </c>
      <c r="D550" s="676" t="str">
        <f t="shared" si="8"/>
        <v>8塩浜中学校</v>
      </c>
      <c r="E550" s="677" t="s">
        <v>748</v>
      </c>
      <c r="F550" s="678" t="s">
        <v>929</v>
      </c>
      <c r="G550" s="681">
        <v>1</v>
      </c>
    </row>
    <row r="551" spans="2:7">
      <c r="B551" s="676">
        <v>9</v>
      </c>
      <c r="C551" s="676" t="s">
        <v>926</v>
      </c>
      <c r="D551" s="676" t="str">
        <f t="shared" si="8"/>
        <v>9塩浜中学校</v>
      </c>
      <c r="E551" s="677" t="s">
        <v>748</v>
      </c>
      <c r="F551" s="678" t="s">
        <v>930</v>
      </c>
      <c r="G551" s="681">
        <v>1</v>
      </c>
    </row>
    <row r="552" spans="2:7">
      <c r="B552" s="676">
        <v>10</v>
      </c>
      <c r="C552" s="676" t="s">
        <v>926</v>
      </c>
      <c r="D552" s="676" t="str">
        <f t="shared" si="8"/>
        <v>10塩浜中学校</v>
      </c>
      <c r="E552" s="677" t="s">
        <v>732</v>
      </c>
      <c r="F552" s="678" t="s">
        <v>931</v>
      </c>
      <c r="G552" s="681">
        <v>4</v>
      </c>
    </row>
    <row r="553" spans="2:7">
      <c r="B553" s="676">
        <v>1</v>
      </c>
      <c r="C553" s="676" t="s">
        <v>932</v>
      </c>
      <c r="D553" s="676" t="str">
        <f t="shared" si="8"/>
        <v>1山手中学校</v>
      </c>
      <c r="E553" s="677" t="s">
        <v>732</v>
      </c>
      <c r="F553" s="678" t="s">
        <v>933</v>
      </c>
      <c r="G553" s="681">
        <v>2</v>
      </c>
    </row>
    <row r="554" spans="2:7">
      <c r="B554" s="676">
        <v>2</v>
      </c>
      <c r="C554" s="676" t="s">
        <v>932</v>
      </c>
      <c r="D554" s="676" t="str">
        <f t="shared" si="8"/>
        <v>2山手中学校</v>
      </c>
      <c r="E554" s="677" t="s">
        <v>732</v>
      </c>
      <c r="F554" s="678" t="s">
        <v>742</v>
      </c>
      <c r="G554" s="681">
        <v>2</v>
      </c>
    </row>
    <row r="555" spans="2:7">
      <c r="B555" s="676">
        <v>3</v>
      </c>
      <c r="C555" s="676" t="s">
        <v>932</v>
      </c>
      <c r="D555" s="676" t="str">
        <f t="shared" si="8"/>
        <v>3山手中学校</v>
      </c>
      <c r="E555" s="677" t="s">
        <v>732</v>
      </c>
      <c r="F555" s="678" t="s">
        <v>741</v>
      </c>
      <c r="G555" s="681">
        <v>2</v>
      </c>
    </row>
    <row r="556" spans="2:7">
      <c r="B556" s="676">
        <v>4</v>
      </c>
      <c r="C556" s="676" t="s">
        <v>932</v>
      </c>
      <c r="D556" s="676" t="str">
        <f t="shared" si="8"/>
        <v>4山手中学校</v>
      </c>
      <c r="E556" s="677" t="s">
        <v>732</v>
      </c>
      <c r="F556" s="678" t="s">
        <v>744</v>
      </c>
      <c r="G556" s="681">
        <v>2</v>
      </c>
    </row>
    <row r="557" spans="2:7">
      <c r="B557" s="676">
        <v>5</v>
      </c>
      <c r="C557" s="676" t="s">
        <v>932</v>
      </c>
      <c r="D557" s="676" t="str">
        <f t="shared" si="8"/>
        <v>5山手中学校</v>
      </c>
      <c r="E557" s="677" t="s">
        <v>748</v>
      </c>
      <c r="F557" s="678" t="s">
        <v>824</v>
      </c>
      <c r="G557" s="681">
        <v>1</v>
      </c>
    </row>
    <row r="558" spans="2:7">
      <c r="B558" s="676">
        <v>6</v>
      </c>
      <c r="C558" s="676" t="s">
        <v>932</v>
      </c>
      <c r="D558" s="676" t="str">
        <f t="shared" si="8"/>
        <v>6山手中学校</v>
      </c>
      <c r="E558" s="677" t="s">
        <v>748</v>
      </c>
      <c r="F558" s="678" t="s">
        <v>745</v>
      </c>
      <c r="G558" s="681">
        <v>1</v>
      </c>
    </row>
    <row r="559" spans="2:7">
      <c r="B559" s="676">
        <v>7</v>
      </c>
      <c r="C559" s="676" t="s">
        <v>932</v>
      </c>
      <c r="D559" s="676" t="str">
        <f t="shared" si="8"/>
        <v>7山手中学校</v>
      </c>
      <c r="E559" s="677" t="s">
        <v>748</v>
      </c>
      <c r="F559" s="678" t="s">
        <v>913</v>
      </c>
      <c r="G559" s="681">
        <v>1</v>
      </c>
    </row>
    <row r="560" spans="2:7">
      <c r="B560" s="676">
        <v>8</v>
      </c>
      <c r="C560" s="676" t="s">
        <v>932</v>
      </c>
      <c r="D560" s="676" t="str">
        <f t="shared" si="8"/>
        <v>8山手中学校</v>
      </c>
      <c r="E560" s="677" t="s">
        <v>732</v>
      </c>
      <c r="F560" s="678" t="s">
        <v>934</v>
      </c>
      <c r="G560" s="681">
        <v>4</v>
      </c>
    </row>
    <row r="561" spans="2:7">
      <c r="B561" s="676">
        <v>9</v>
      </c>
      <c r="C561" s="676" t="s">
        <v>932</v>
      </c>
      <c r="D561" s="676" t="str">
        <f t="shared" si="8"/>
        <v>9山手中学校</v>
      </c>
      <c r="E561" s="677" t="s">
        <v>732</v>
      </c>
      <c r="F561" s="678" t="s">
        <v>745</v>
      </c>
      <c r="G561" s="681">
        <v>1</v>
      </c>
    </row>
    <row r="562" spans="2:7">
      <c r="B562" s="676">
        <v>10</v>
      </c>
      <c r="C562" s="676" t="s">
        <v>932</v>
      </c>
      <c r="D562" s="676" t="str">
        <f t="shared" si="8"/>
        <v>10山手中学校</v>
      </c>
      <c r="E562" s="677" t="s">
        <v>732</v>
      </c>
      <c r="F562" s="678" t="s">
        <v>745</v>
      </c>
      <c r="G562" s="681">
        <v>1</v>
      </c>
    </row>
    <row r="563" spans="2:7">
      <c r="B563" s="676">
        <v>11</v>
      </c>
      <c r="C563" s="676" t="s">
        <v>932</v>
      </c>
      <c r="D563" s="676" t="str">
        <f t="shared" si="8"/>
        <v>11山手中学校</v>
      </c>
      <c r="E563" s="677" t="s">
        <v>732</v>
      </c>
      <c r="F563" s="678" t="s">
        <v>745</v>
      </c>
      <c r="G563" s="681">
        <v>1</v>
      </c>
    </row>
    <row r="564" spans="2:7">
      <c r="B564" s="676">
        <v>1</v>
      </c>
      <c r="C564" s="676" t="s">
        <v>935</v>
      </c>
      <c r="D564" s="676" t="str">
        <f t="shared" si="8"/>
        <v>1富田中学校</v>
      </c>
      <c r="E564" s="677" t="s">
        <v>732</v>
      </c>
      <c r="F564" s="678" t="s">
        <v>790</v>
      </c>
      <c r="G564" s="681">
        <v>2</v>
      </c>
    </row>
    <row r="565" spans="2:7">
      <c r="B565" s="676">
        <v>2</v>
      </c>
      <c r="C565" s="676" t="s">
        <v>935</v>
      </c>
      <c r="D565" s="676" t="str">
        <f t="shared" si="8"/>
        <v>2富田中学校</v>
      </c>
      <c r="E565" s="677" t="s">
        <v>739</v>
      </c>
      <c r="F565" s="678" t="s">
        <v>780</v>
      </c>
      <c r="G565" s="681">
        <v>1</v>
      </c>
    </row>
    <row r="566" spans="2:7">
      <c r="B566" s="676">
        <v>3</v>
      </c>
      <c r="C566" s="676" t="s">
        <v>935</v>
      </c>
      <c r="D566" s="676" t="str">
        <f t="shared" si="8"/>
        <v>3富田中学校</v>
      </c>
      <c r="E566" s="677" t="s">
        <v>732</v>
      </c>
      <c r="F566" s="678" t="s">
        <v>742</v>
      </c>
      <c r="G566" s="681">
        <v>2</v>
      </c>
    </row>
    <row r="567" spans="2:7">
      <c r="B567" s="676">
        <v>4</v>
      </c>
      <c r="C567" s="676" t="s">
        <v>935</v>
      </c>
      <c r="D567" s="676" t="str">
        <f t="shared" si="8"/>
        <v>4富田中学校</v>
      </c>
      <c r="E567" s="677" t="s">
        <v>732</v>
      </c>
      <c r="F567" s="678" t="s">
        <v>741</v>
      </c>
      <c r="G567" s="681">
        <v>2</v>
      </c>
    </row>
    <row r="568" spans="2:7">
      <c r="B568" s="676">
        <v>5</v>
      </c>
      <c r="C568" s="676" t="s">
        <v>935</v>
      </c>
      <c r="D568" s="676" t="str">
        <f t="shared" si="8"/>
        <v>5富田中学校</v>
      </c>
      <c r="E568" s="677" t="s">
        <v>732</v>
      </c>
      <c r="F568" s="678" t="s">
        <v>744</v>
      </c>
      <c r="G568" s="681">
        <v>2</v>
      </c>
    </row>
    <row r="569" spans="2:7">
      <c r="B569" s="676">
        <v>6</v>
      </c>
      <c r="C569" s="676" t="s">
        <v>935</v>
      </c>
      <c r="D569" s="676" t="str">
        <f t="shared" si="8"/>
        <v>6富田中学校</v>
      </c>
      <c r="E569" s="677" t="s">
        <v>732</v>
      </c>
      <c r="F569" s="678" t="s">
        <v>745</v>
      </c>
      <c r="G569" s="681">
        <v>1</v>
      </c>
    </row>
    <row r="570" spans="2:7">
      <c r="B570" s="676">
        <v>7</v>
      </c>
      <c r="C570" s="676" t="s">
        <v>935</v>
      </c>
      <c r="D570" s="676" t="str">
        <f t="shared" si="8"/>
        <v>7富田中学校</v>
      </c>
      <c r="E570" s="677" t="s">
        <v>732</v>
      </c>
      <c r="F570" s="678" t="s">
        <v>936</v>
      </c>
      <c r="G570" s="681">
        <v>4</v>
      </c>
    </row>
    <row r="571" spans="2:7">
      <c r="B571" s="676">
        <v>1</v>
      </c>
      <c r="C571" s="676" t="s">
        <v>937</v>
      </c>
      <c r="D571" s="676" t="str">
        <f t="shared" si="8"/>
        <v>1富洲原中学校</v>
      </c>
      <c r="E571" s="677" t="s">
        <v>732</v>
      </c>
      <c r="F571" s="678" t="s">
        <v>780</v>
      </c>
      <c r="G571" s="681">
        <v>1</v>
      </c>
    </row>
    <row r="572" spans="2:7">
      <c r="B572" s="676">
        <v>2</v>
      </c>
      <c r="C572" s="676" t="s">
        <v>937</v>
      </c>
      <c r="D572" s="676" t="str">
        <f t="shared" si="8"/>
        <v>2富洲原中学校</v>
      </c>
      <c r="E572" s="677" t="s">
        <v>739</v>
      </c>
      <c r="F572" s="678" t="s">
        <v>780</v>
      </c>
      <c r="G572" s="681">
        <v>1</v>
      </c>
    </row>
    <row r="573" spans="2:7">
      <c r="B573" s="676">
        <v>3</v>
      </c>
      <c r="C573" s="676" t="s">
        <v>937</v>
      </c>
      <c r="D573" s="676" t="str">
        <f t="shared" si="8"/>
        <v>3富洲原中学校</v>
      </c>
      <c r="E573" s="677" t="s">
        <v>739</v>
      </c>
      <c r="F573" s="678" t="s">
        <v>790</v>
      </c>
      <c r="G573" s="681">
        <v>2</v>
      </c>
    </row>
    <row r="574" spans="2:7">
      <c r="B574" s="676">
        <v>4</v>
      </c>
      <c r="C574" s="676" t="s">
        <v>937</v>
      </c>
      <c r="D574" s="676" t="str">
        <f t="shared" si="8"/>
        <v>4富洲原中学校</v>
      </c>
      <c r="E574" s="677" t="s">
        <v>732</v>
      </c>
      <c r="F574" s="678" t="s">
        <v>745</v>
      </c>
      <c r="G574" s="681">
        <v>1</v>
      </c>
    </row>
    <row r="575" spans="2:7">
      <c r="B575" s="676">
        <v>5</v>
      </c>
      <c r="C575" s="676" t="s">
        <v>937</v>
      </c>
      <c r="D575" s="676" t="str">
        <f t="shared" si="8"/>
        <v>5富洲原中学校</v>
      </c>
      <c r="E575" s="677" t="s">
        <v>732</v>
      </c>
      <c r="F575" s="678" t="s">
        <v>741</v>
      </c>
      <c r="G575" s="681">
        <v>2</v>
      </c>
    </row>
    <row r="576" spans="2:7">
      <c r="B576" s="676">
        <v>6</v>
      </c>
      <c r="C576" s="676" t="s">
        <v>937</v>
      </c>
      <c r="D576" s="676" t="str">
        <f t="shared" si="8"/>
        <v>6富洲原中学校</v>
      </c>
      <c r="E576" s="677" t="s">
        <v>732</v>
      </c>
      <c r="F576" s="678" t="s">
        <v>742</v>
      </c>
      <c r="G576" s="681">
        <v>2</v>
      </c>
    </row>
    <row r="577" spans="2:7">
      <c r="B577" s="676">
        <v>7</v>
      </c>
      <c r="C577" s="676" t="s">
        <v>937</v>
      </c>
      <c r="D577" s="676" t="str">
        <f t="shared" si="8"/>
        <v>7富洲原中学校</v>
      </c>
      <c r="E577" s="677" t="s">
        <v>732</v>
      </c>
      <c r="F577" s="678" t="s">
        <v>790</v>
      </c>
      <c r="G577" s="681">
        <v>2</v>
      </c>
    </row>
    <row r="578" spans="2:7">
      <c r="B578" s="676">
        <v>8</v>
      </c>
      <c r="C578" s="676" t="s">
        <v>937</v>
      </c>
      <c r="D578" s="676" t="str">
        <f t="shared" si="8"/>
        <v>8富洲原中学校</v>
      </c>
      <c r="E578" s="677" t="s">
        <v>732</v>
      </c>
      <c r="F578" s="678" t="s">
        <v>744</v>
      </c>
      <c r="G578" s="681">
        <v>2</v>
      </c>
    </row>
    <row r="579" spans="2:7">
      <c r="B579" s="676">
        <v>9</v>
      </c>
      <c r="C579" s="676" t="s">
        <v>937</v>
      </c>
      <c r="D579" s="676" t="str">
        <f t="shared" ref="D579:D642" si="9">B579&amp;C579</f>
        <v>9富洲原中学校</v>
      </c>
      <c r="E579" s="677" t="s">
        <v>739</v>
      </c>
      <c r="F579" s="678" t="s">
        <v>915</v>
      </c>
      <c r="G579" s="681">
        <v>1</v>
      </c>
    </row>
    <row r="580" spans="2:7">
      <c r="B580" s="676">
        <v>10</v>
      </c>
      <c r="C580" s="676" t="s">
        <v>937</v>
      </c>
      <c r="D580" s="676" t="str">
        <f t="shared" si="9"/>
        <v>10富洲原中学校</v>
      </c>
      <c r="E580" s="677" t="s">
        <v>748</v>
      </c>
      <c r="F580" s="678" t="s">
        <v>824</v>
      </c>
      <c r="G580" s="681">
        <v>1</v>
      </c>
    </row>
    <row r="581" spans="2:7">
      <c r="B581" s="676">
        <v>11</v>
      </c>
      <c r="C581" s="676" t="s">
        <v>937</v>
      </c>
      <c r="D581" s="676" t="str">
        <f t="shared" si="9"/>
        <v>11富洲原中学校</v>
      </c>
      <c r="E581" s="677" t="s">
        <v>732</v>
      </c>
      <c r="F581" s="678" t="s">
        <v>925</v>
      </c>
      <c r="G581" s="681">
        <v>4</v>
      </c>
    </row>
    <row r="582" spans="2:7">
      <c r="B582" s="676">
        <v>1</v>
      </c>
      <c r="C582" s="676" t="s">
        <v>938</v>
      </c>
      <c r="D582" s="676" t="str">
        <f t="shared" si="9"/>
        <v>1笹川中学校</v>
      </c>
      <c r="E582" s="677" t="s">
        <v>739</v>
      </c>
      <c r="F582" s="678" t="s">
        <v>780</v>
      </c>
      <c r="G582" s="681">
        <v>1</v>
      </c>
    </row>
    <row r="583" spans="2:7">
      <c r="B583" s="676">
        <v>2</v>
      </c>
      <c r="C583" s="676" t="s">
        <v>938</v>
      </c>
      <c r="D583" s="676" t="str">
        <f t="shared" si="9"/>
        <v>2笹川中学校</v>
      </c>
      <c r="E583" s="677" t="s">
        <v>732</v>
      </c>
      <c r="F583" s="678" t="s">
        <v>790</v>
      </c>
      <c r="G583" s="681">
        <v>2</v>
      </c>
    </row>
    <row r="584" spans="2:7">
      <c r="B584" s="676">
        <v>3</v>
      </c>
      <c r="C584" s="676" t="s">
        <v>939</v>
      </c>
      <c r="D584" s="676" t="str">
        <f t="shared" si="9"/>
        <v>3三滝中学校</v>
      </c>
      <c r="E584" s="677" t="s">
        <v>732</v>
      </c>
      <c r="F584" s="678" t="s">
        <v>830</v>
      </c>
      <c r="G584" s="681">
        <v>2</v>
      </c>
    </row>
    <row r="585" spans="2:7">
      <c r="B585" s="676">
        <v>4</v>
      </c>
      <c r="C585" s="676" t="s">
        <v>939</v>
      </c>
      <c r="D585" s="676" t="str">
        <f t="shared" si="9"/>
        <v>4三滝中学校</v>
      </c>
      <c r="E585" s="677" t="s">
        <v>732</v>
      </c>
      <c r="F585" s="678" t="s">
        <v>1057</v>
      </c>
      <c r="G585" s="679">
        <v>2</v>
      </c>
    </row>
    <row r="586" spans="2:7">
      <c r="B586" s="676">
        <v>5</v>
      </c>
      <c r="C586" s="676" t="s">
        <v>939</v>
      </c>
      <c r="D586" s="676" t="str">
        <f t="shared" si="9"/>
        <v>5三滝中学校</v>
      </c>
      <c r="E586" s="677" t="s">
        <v>739</v>
      </c>
      <c r="F586" s="678" t="s">
        <v>745</v>
      </c>
      <c r="G586" s="681">
        <v>1</v>
      </c>
    </row>
    <row r="587" spans="2:7">
      <c r="B587" s="676">
        <v>6</v>
      </c>
      <c r="C587" s="676" t="s">
        <v>939</v>
      </c>
      <c r="D587" s="676" t="str">
        <f t="shared" si="9"/>
        <v>6三滝中学校</v>
      </c>
      <c r="E587" s="677" t="s">
        <v>748</v>
      </c>
      <c r="F587" s="678" t="s">
        <v>940</v>
      </c>
      <c r="G587" s="681">
        <v>1</v>
      </c>
    </row>
    <row r="588" spans="2:7">
      <c r="B588" s="676">
        <v>7</v>
      </c>
      <c r="C588" s="676" t="s">
        <v>939</v>
      </c>
      <c r="D588" s="676" t="str">
        <f t="shared" si="9"/>
        <v>7三滝中学校</v>
      </c>
      <c r="E588" s="677" t="s">
        <v>848</v>
      </c>
      <c r="F588" s="678" t="s">
        <v>941</v>
      </c>
      <c r="G588" s="681">
        <v>2</v>
      </c>
    </row>
    <row r="589" spans="2:7">
      <c r="B589" s="676">
        <v>8</v>
      </c>
      <c r="C589" s="676" t="s">
        <v>939</v>
      </c>
      <c r="D589" s="676" t="str">
        <f t="shared" si="9"/>
        <v>8三滝中学校</v>
      </c>
      <c r="E589" s="677" t="s">
        <v>732</v>
      </c>
      <c r="F589" s="678" t="s">
        <v>784</v>
      </c>
      <c r="G589" s="681">
        <v>1</v>
      </c>
    </row>
    <row r="590" spans="2:7">
      <c r="B590" s="676">
        <v>9</v>
      </c>
      <c r="C590" s="676" t="s">
        <v>939</v>
      </c>
      <c r="D590" s="676" t="str">
        <f t="shared" si="9"/>
        <v>9三滝中学校</v>
      </c>
      <c r="E590" s="677" t="s">
        <v>732</v>
      </c>
      <c r="F590" s="678" t="s">
        <v>744</v>
      </c>
      <c r="G590" s="681">
        <v>2</v>
      </c>
    </row>
    <row r="591" spans="2:7">
      <c r="B591" s="676">
        <v>10</v>
      </c>
      <c r="C591" s="676" t="s">
        <v>939</v>
      </c>
      <c r="D591" s="676" t="str">
        <f t="shared" si="9"/>
        <v>10三滝中学校</v>
      </c>
      <c r="E591" s="677" t="s">
        <v>732</v>
      </c>
      <c r="F591" s="678" t="s">
        <v>745</v>
      </c>
      <c r="G591" s="681">
        <v>1</v>
      </c>
    </row>
    <row r="592" spans="2:7">
      <c r="B592" s="676">
        <v>11</v>
      </c>
      <c r="C592" s="676" t="s">
        <v>939</v>
      </c>
      <c r="D592" s="676" t="str">
        <f t="shared" si="9"/>
        <v>11三滝中学校</v>
      </c>
      <c r="E592" s="677" t="s">
        <v>732</v>
      </c>
      <c r="F592" s="678" t="s">
        <v>741</v>
      </c>
      <c r="G592" s="681">
        <v>2</v>
      </c>
    </row>
    <row r="593" spans="2:7">
      <c r="B593" s="676">
        <v>12</v>
      </c>
      <c r="C593" s="676" t="s">
        <v>939</v>
      </c>
      <c r="D593" s="676" t="str">
        <f t="shared" si="9"/>
        <v>12三滝中学校</v>
      </c>
      <c r="E593" s="677" t="s">
        <v>732</v>
      </c>
      <c r="F593" s="678" t="s">
        <v>742</v>
      </c>
      <c r="G593" s="681">
        <v>2</v>
      </c>
    </row>
    <row r="594" spans="2:7">
      <c r="B594" s="676">
        <v>13</v>
      </c>
      <c r="C594" s="676" t="s">
        <v>939</v>
      </c>
      <c r="D594" s="676" t="str">
        <f t="shared" si="9"/>
        <v>13三滝中学校</v>
      </c>
      <c r="E594" s="677" t="s">
        <v>732</v>
      </c>
      <c r="F594" s="678" t="s">
        <v>745</v>
      </c>
      <c r="G594" s="681">
        <v>1</v>
      </c>
    </row>
    <row r="595" spans="2:7">
      <c r="B595" s="676">
        <v>14</v>
      </c>
      <c r="C595" s="676" t="s">
        <v>939</v>
      </c>
      <c r="D595" s="676" t="str">
        <f t="shared" si="9"/>
        <v>14三滝中学校</v>
      </c>
      <c r="E595" s="677" t="s">
        <v>732</v>
      </c>
      <c r="F595" s="678" t="s">
        <v>942</v>
      </c>
      <c r="G595" s="681">
        <v>4</v>
      </c>
    </row>
    <row r="596" spans="2:7">
      <c r="B596" s="676">
        <v>1</v>
      </c>
      <c r="C596" s="676" t="s">
        <v>943</v>
      </c>
      <c r="D596" s="676" t="str">
        <f t="shared" si="9"/>
        <v>1大池中学校</v>
      </c>
      <c r="E596" s="677" t="s">
        <v>739</v>
      </c>
      <c r="F596" s="678" t="s">
        <v>944</v>
      </c>
      <c r="G596" s="681">
        <v>1</v>
      </c>
    </row>
    <row r="597" spans="2:7">
      <c r="B597" s="676">
        <v>2</v>
      </c>
      <c r="C597" s="676" t="s">
        <v>943</v>
      </c>
      <c r="D597" s="676" t="str">
        <f t="shared" si="9"/>
        <v>2大池中学校</v>
      </c>
      <c r="E597" s="677" t="s">
        <v>739</v>
      </c>
      <c r="F597" s="678" t="s">
        <v>780</v>
      </c>
      <c r="G597" s="681">
        <v>1</v>
      </c>
    </row>
    <row r="598" spans="2:7">
      <c r="B598" s="676">
        <v>3</v>
      </c>
      <c r="C598" s="676" t="s">
        <v>943</v>
      </c>
      <c r="D598" s="676" t="str">
        <f t="shared" si="9"/>
        <v>3大池中学校</v>
      </c>
      <c r="E598" s="677" t="s">
        <v>739</v>
      </c>
      <c r="F598" s="678" t="s">
        <v>790</v>
      </c>
      <c r="G598" s="681">
        <v>2</v>
      </c>
    </row>
    <row r="599" spans="2:7">
      <c r="B599" s="676">
        <v>4</v>
      </c>
      <c r="C599" s="676" t="s">
        <v>943</v>
      </c>
      <c r="D599" s="676" t="str">
        <f t="shared" si="9"/>
        <v>4大池中学校</v>
      </c>
      <c r="E599" s="677" t="s">
        <v>739</v>
      </c>
      <c r="F599" s="678" t="s">
        <v>945</v>
      </c>
      <c r="G599" s="681">
        <v>1</v>
      </c>
    </row>
    <row r="600" spans="2:7">
      <c r="B600" s="676">
        <v>5</v>
      </c>
      <c r="C600" s="676" t="s">
        <v>943</v>
      </c>
      <c r="D600" s="676" t="str">
        <f t="shared" si="9"/>
        <v>5大池中学校</v>
      </c>
      <c r="E600" s="677" t="s">
        <v>748</v>
      </c>
      <c r="F600" s="678" t="s">
        <v>784</v>
      </c>
      <c r="G600" s="681">
        <v>1</v>
      </c>
    </row>
    <row r="601" spans="2:7">
      <c r="B601" s="676">
        <v>6</v>
      </c>
      <c r="C601" s="676" t="s">
        <v>943</v>
      </c>
      <c r="D601" s="676" t="str">
        <f t="shared" si="9"/>
        <v>6大池中学校</v>
      </c>
      <c r="E601" s="677" t="s">
        <v>748</v>
      </c>
      <c r="F601" s="678" t="s">
        <v>946</v>
      </c>
      <c r="G601" s="681">
        <v>1</v>
      </c>
    </row>
    <row r="602" spans="2:7">
      <c r="B602" s="676">
        <v>7</v>
      </c>
      <c r="C602" s="676" t="s">
        <v>943</v>
      </c>
      <c r="D602" s="676" t="str">
        <f t="shared" si="9"/>
        <v>7大池中学校</v>
      </c>
      <c r="E602" s="677" t="s">
        <v>732</v>
      </c>
      <c r="F602" s="678" t="s">
        <v>947</v>
      </c>
      <c r="G602" s="681">
        <v>4</v>
      </c>
    </row>
    <row r="603" spans="2:7">
      <c r="B603" s="676">
        <v>8</v>
      </c>
      <c r="C603" s="676" t="s">
        <v>943</v>
      </c>
      <c r="D603" s="676" t="str">
        <f t="shared" si="9"/>
        <v>8大池中学校</v>
      </c>
      <c r="E603" s="677" t="s">
        <v>732</v>
      </c>
      <c r="F603" s="678" t="s">
        <v>742</v>
      </c>
      <c r="G603" s="681">
        <v>2</v>
      </c>
    </row>
    <row r="604" spans="2:7">
      <c r="B604" s="676">
        <v>9</v>
      </c>
      <c r="C604" s="676" t="s">
        <v>943</v>
      </c>
      <c r="D604" s="676" t="str">
        <f t="shared" si="9"/>
        <v>9大池中学校</v>
      </c>
      <c r="E604" s="677" t="s">
        <v>732</v>
      </c>
      <c r="F604" s="678" t="s">
        <v>741</v>
      </c>
      <c r="G604" s="681">
        <v>2</v>
      </c>
    </row>
    <row r="605" spans="2:7">
      <c r="B605" s="676">
        <v>10</v>
      </c>
      <c r="C605" s="676" t="s">
        <v>943</v>
      </c>
      <c r="D605" s="676" t="str">
        <f t="shared" si="9"/>
        <v>10大池中学校</v>
      </c>
      <c r="E605" s="677" t="s">
        <v>732</v>
      </c>
      <c r="F605" s="678" t="s">
        <v>744</v>
      </c>
      <c r="G605" s="681">
        <v>2</v>
      </c>
    </row>
    <row r="606" spans="2:7">
      <c r="B606" s="676">
        <v>11</v>
      </c>
      <c r="C606" s="676" t="s">
        <v>943</v>
      </c>
      <c r="D606" s="676" t="str">
        <f t="shared" si="9"/>
        <v>11大池中学校</v>
      </c>
      <c r="E606" s="677" t="s">
        <v>732</v>
      </c>
      <c r="F606" s="678" t="s">
        <v>948</v>
      </c>
      <c r="G606" s="681">
        <v>1</v>
      </c>
    </row>
    <row r="607" spans="2:7">
      <c r="B607" s="676">
        <v>12</v>
      </c>
      <c r="C607" s="676" t="s">
        <v>943</v>
      </c>
      <c r="D607" s="676" t="str">
        <f t="shared" si="9"/>
        <v>12大池中学校</v>
      </c>
      <c r="E607" s="677" t="s">
        <v>739</v>
      </c>
      <c r="F607" s="678" t="s">
        <v>745</v>
      </c>
      <c r="G607" s="681">
        <v>1</v>
      </c>
    </row>
    <row r="608" spans="2:7">
      <c r="B608" s="676">
        <v>1</v>
      </c>
      <c r="C608" s="676" t="s">
        <v>949</v>
      </c>
      <c r="D608" s="676" t="str">
        <f t="shared" si="9"/>
        <v>1朝明中学校</v>
      </c>
      <c r="E608" s="677" t="s">
        <v>732</v>
      </c>
      <c r="F608" s="678" t="s">
        <v>780</v>
      </c>
      <c r="G608" s="681">
        <v>1</v>
      </c>
    </row>
    <row r="609" spans="2:7">
      <c r="B609" s="676">
        <v>2</v>
      </c>
      <c r="C609" s="676" t="s">
        <v>949</v>
      </c>
      <c r="D609" s="676" t="str">
        <f t="shared" si="9"/>
        <v>2朝明中学校</v>
      </c>
      <c r="E609" s="677" t="s">
        <v>739</v>
      </c>
      <c r="F609" s="678" t="s">
        <v>745</v>
      </c>
      <c r="G609" s="681">
        <v>1</v>
      </c>
    </row>
    <row r="610" spans="2:7">
      <c r="B610" s="676">
        <v>3</v>
      </c>
      <c r="C610" s="676" t="s">
        <v>949</v>
      </c>
      <c r="D610" s="676" t="str">
        <f t="shared" si="9"/>
        <v>3朝明中学校</v>
      </c>
      <c r="E610" s="677" t="s">
        <v>732</v>
      </c>
      <c r="F610" s="678" t="s">
        <v>745</v>
      </c>
      <c r="G610" s="681">
        <v>1</v>
      </c>
    </row>
    <row r="611" spans="2:7">
      <c r="B611" s="676">
        <v>4</v>
      </c>
      <c r="C611" s="676" t="s">
        <v>949</v>
      </c>
      <c r="D611" s="676" t="str">
        <f t="shared" si="9"/>
        <v>4朝明中学校</v>
      </c>
      <c r="E611" s="677" t="s">
        <v>739</v>
      </c>
      <c r="F611" s="678" t="s">
        <v>784</v>
      </c>
      <c r="G611" s="681">
        <v>1</v>
      </c>
    </row>
    <row r="612" spans="2:7">
      <c r="B612" s="676">
        <v>5</v>
      </c>
      <c r="C612" s="676" t="s">
        <v>949</v>
      </c>
      <c r="D612" s="676" t="str">
        <f t="shared" si="9"/>
        <v>5朝明中学校</v>
      </c>
      <c r="E612" s="677" t="s">
        <v>732</v>
      </c>
      <c r="F612" s="678" t="s">
        <v>942</v>
      </c>
      <c r="G612" s="681">
        <v>4</v>
      </c>
    </row>
    <row r="613" spans="2:7">
      <c r="B613" s="676">
        <v>6</v>
      </c>
      <c r="C613" s="676" t="s">
        <v>949</v>
      </c>
      <c r="D613" s="676" t="str">
        <f t="shared" si="9"/>
        <v>6朝明中学校</v>
      </c>
      <c r="E613" s="677" t="s">
        <v>732</v>
      </c>
      <c r="F613" s="678" t="s">
        <v>744</v>
      </c>
      <c r="G613" s="681">
        <v>2</v>
      </c>
    </row>
    <row r="614" spans="2:7">
      <c r="B614" s="676">
        <v>7</v>
      </c>
      <c r="C614" s="676" t="s">
        <v>949</v>
      </c>
      <c r="D614" s="676" t="str">
        <f t="shared" si="9"/>
        <v>7朝明中学校</v>
      </c>
      <c r="E614" s="677" t="s">
        <v>732</v>
      </c>
      <c r="F614" s="678" t="s">
        <v>790</v>
      </c>
      <c r="G614" s="681">
        <v>2</v>
      </c>
    </row>
    <row r="615" spans="2:7">
      <c r="B615" s="676">
        <v>8</v>
      </c>
      <c r="C615" s="676" t="s">
        <v>949</v>
      </c>
      <c r="D615" s="676" t="str">
        <f t="shared" si="9"/>
        <v>8朝明中学校</v>
      </c>
      <c r="E615" s="677" t="s">
        <v>732</v>
      </c>
      <c r="F615" s="678" t="s">
        <v>793</v>
      </c>
      <c r="G615" s="681">
        <v>1</v>
      </c>
    </row>
    <row r="616" spans="2:7">
      <c r="B616" s="676">
        <v>9</v>
      </c>
      <c r="C616" s="676" t="s">
        <v>949</v>
      </c>
      <c r="D616" s="676" t="str">
        <f t="shared" si="9"/>
        <v>9朝明中学校</v>
      </c>
      <c r="E616" s="677" t="s">
        <v>732</v>
      </c>
      <c r="F616" s="678" t="s">
        <v>793</v>
      </c>
      <c r="G616" s="681">
        <v>1</v>
      </c>
    </row>
    <row r="617" spans="2:7">
      <c r="B617" s="676">
        <v>10</v>
      </c>
      <c r="C617" s="676" t="s">
        <v>949</v>
      </c>
      <c r="D617" s="676" t="str">
        <f t="shared" si="9"/>
        <v>10朝明中学校</v>
      </c>
      <c r="E617" s="677" t="s">
        <v>732</v>
      </c>
      <c r="F617" s="678" t="s">
        <v>793</v>
      </c>
      <c r="G617" s="681">
        <v>1</v>
      </c>
    </row>
    <row r="618" spans="2:7">
      <c r="B618" s="676">
        <v>11</v>
      </c>
      <c r="C618" s="676" t="s">
        <v>949</v>
      </c>
      <c r="D618" s="676" t="str">
        <f t="shared" si="9"/>
        <v>11朝明中学校</v>
      </c>
      <c r="E618" s="677" t="s">
        <v>732</v>
      </c>
      <c r="F618" s="678" t="s">
        <v>741</v>
      </c>
      <c r="G618" s="681">
        <v>2</v>
      </c>
    </row>
    <row r="619" spans="2:7">
      <c r="B619" s="676">
        <v>12</v>
      </c>
      <c r="C619" s="676" t="s">
        <v>949</v>
      </c>
      <c r="D619" s="676" t="str">
        <f t="shared" si="9"/>
        <v>12朝明中学校</v>
      </c>
      <c r="E619" s="677" t="s">
        <v>732</v>
      </c>
      <c r="F619" s="678" t="s">
        <v>742</v>
      </c>
      <c r="G619" s="681">
        <v>2</v>
      </c>
    </row>
    <row r="620" spans="2:7">
      <c r="B620" s="676">
        <v>13</v>
      </c>
      <c r="C620" s="676" t="s">
        <v>949</v>
      </c>
      <c r="D620" s="676" t="str">
        <f t="shared" si="9"/>
        <v>13朝明中学校</v>
      </c>
      <c r="E620" s="677" t="s">
        <v>732</v>
      </c>
      <c r="F620" s="678" t="s">
        <v>950</v>
      </c>
      <c r="G620" s="681">
        <v>1</v>
      </c>
    </row>
    <row r="621" spans="2:7">
      <c r="B621" s="676">
        <v>1</v>
      </c>
      <c r="C621" s="676" t="s">
        <v>951</v>
      </c>
      <c r="D621" s="676" t="str">
        <f t="shared" si="9"/>
        <v>1保々中学校</v>
      </c>
      <c r="E621" s="677" t="s">
        <v>732</v>
      </c>
      <c r="F621" s="678" t="s">
        <v>745</v>
      </c>
      <c r="G621" s="681">
        <v>1</v>
      </c>
    </row>
    <row r="622" spans="2:7">
      <c r="B622" s="676">
        <v>2</v>
      </c>
      <c r="C622" s="676" t="s">
        <v>951</v>
      </c>
      <c r="D622" s="676" t="str">
        <f t="shared" si="9"/>
        <v>2保々中学校</v>
      </c>
      <c r="E622" s="677" t="s">
        <v>739</v>
      </c>
      <c r="F622" s="678" t="s">
        <v>780</v>
      </c>
      <c r="G622" s="681">
        <v>1</v>
      </c>
    </row>
    <row r="623" spans="2:7">
      <c r="B623" s="676">
        <v>3</v>
      </c>
      <c r="C623" s="676" t="s">
        <v>951</v>
      </c>
      <c r="D623" s="676" t="str">
        <f t="shared" si="9"/>
        <v>3保々中学校</v>
      </c>
      <c r="E623" s="677" t="s">
        <v>732</v>
      </c>
      <c r="F623" s="678" t="s">
        <v>744</v>
      </c>
      <c r="G623" s="681">
        <v>2</v>
      </c>
    </row>
    <row r="624" spans="2:7">
      <c r="B624" s="676">
        <v>4</v>
      </c>
      <c r="C624" s="676" t="s">
        <v>951</v>
      </c>
      <c r="D624" s="676" t="str">
        <f t="shared" si="9"/>
        <v>4保々中学校</v>
      </c>
      <c r="E624" s="677" t="s">
        <v>732</v>
      </c>
      <c r="F624" s="678" t="s">
        <v>952</v>
      </c>
      <c r="G624" s="681">
        <v>4</v>
      </c>
    </row>
    <row r="625" spans="2:7">
      <c r="B625" s="676">
        <v>5</v>
      </c>
      <c r="C625" s="676" t="s">
        <v>951</v>
      </c>
      <c r="D625" s="676" t="str">
        <f t="shared" si="9"/>
        <v>5保々中学校</v>
      </c>
      <c r="E625" s="677" t="s">
        <v>739</v>
      </c>
      <c r="F625" s="678" t="s">
        <v>745</v>
      </c>
      <c r="G625" s="681">
        <v>1</v>
      </c>
    </row>
    <row r="626" spans="2:7">
      <c r="B626" s="676">
        <v>6</v>
      </c>
      <c r="C626" s="676" t="s">
        <v>951</v>
      </c>
      <c r="D626" s="676" t="str">
        <f t="shared" si="9"/>
        <v>6保々中学校</v>
      </c>
      <c r="E626" s="677" t="s">
        <v>748</v>
      </c>
      <c r="F626" s="678" t="s">
        <v>784</v>
      </c>
      <c r="G626" s="681">
        <v>1</v>
      </c>
    </row>
    <row r="627" spans="2:7">
      <c r="B627" s="676">
        <v>7</v>
      </c>
      <c r="C627" s="676" t="s">
        <v>951</v>
      </c>
      <c r="D627" s="676" t="str">
        <f t="shared" si="9"/>
        <v>7保々中学校</v>
      </c>
      <c r="E627" s="677" t="s">
        <v>732</v>
      </c>
      <c r="F627" s="678" t="s">
        <v>925</v>
      </c>
      <c r="G627" s="681">
        <v>4</v>
      </c>
    </row>
    <row r="628" spans="2:7">
      <c r="B628" s="676">
        <v>1</v>
      </c>
      <c r="C628" s="676" t="s">
        <v>953</v>
      </c>
      <c r="D628" s="676" t="str">
        <f t="shared" si="9"/>
        <v>1常磐中学校</v>
      </c>
      <c r="E628" s="677" t="s">
        <v>739</v>
      </c>
      <c r="F628" s="678" t="s">
        <v>954</v>
      </c>
      <c r="G628" s="681">
        <v>1</v>
      </c>
    </row>
    <row r="629" spans="2:7">
      <c r="B629" s="676">
        <v>2</v>
      </c>
      <c r="C629" s="676" t="s">
        <v>953</v>
      </c>
      <c r="D629" s="676" t="str">
        <f t="shared" si="9"/>
        <v>2常磐中学校</v>
      </c>
      <c r="E629" s="677" t="s">
        <v>748</v>
      </c>
      <c r="F629" s="678" t="s">
        <v>954</v>
      </c>
      <c r="G629" s="681">
        <v>1</v>
      </c>
    </row>
    <row r="630" spans="2:7">
      <c r="B630" s="676">
        <v>3</v>
      </c>
      <c r="C630" s="676" t="s">
        <v>953</v>
      </c>
      <c r="D630" s="676" t="str">
        <f t="shared" si="9"/>
        <v>3常磐中学校</v>
      </c>
      <c r="E630" s="677" t="s">
        <v>732</v>
      </c>
      <c r="F630" s="678" t="s">
        <v>784</v>
      </c>
      <c r="G630" s="681">
        <v>1</v>
      </c>
    </row>
    <row r="631" spans="2:7">
      <c r="B631" s="676">
        <v>4</v>
      </c>
      <c r="C631" s="676" t="s">
        <v>953</v>
      </c>
      <c r="D631" s="676" t="str">
        <f t="shared" si="9"/>
        <v>4常磐中学校</v>
      </c>
      <c r="E631" s="677" t="s">
        <v>732</v>
      </c>
      <c r="F631" s="678" t="s">
        <v>742</v>
      </c>
      <c r="G631" s="681">
        <v>2</v>
      </c>
    </row>
    <row r="632" spans="2:7">
      <c r="B632" s="676">
        <v>5</v>
      </c>
      <c r="C632" s="676" t="s">
        <v>953</v>
      </c>
      <c r="D632" s="676" t="str">
        <f t="shared" si="9"/>
        <v>5常磐中学校</v>
      </c>
      <c r="E632" s="677" t="s">
        <v>732</v>
      </c>
      <c r="F632" s="678" t="s">
        <v>741</v>
      </c>
      <c r="G632" s="681">
        <v>2</v>
      </c>
    </row>
    <row r="633" spans="2:7">
      <c r="B633" s="676">
        <v>6</v>
      </c>
      <c r="C633" s="676" t="s">
        <v>953</v>
      </c>
      <c r="D633" s="676" t="str">
        <f t="shared" si="9"/>
        <v>6常磐中学校</v>
      </c>
      <c r="E633" s="677" t="s">
        <v>732</v>
      </c>
      <c r="F633" s="678" t="s">
        <v>955</v>
      </c>
      <c r="G633" s="681">
        <v>2</v>
      </c>
    </row>
    <row r="634" spans="2:7">
      <c r="B634" s="676">
        <v>7</v>
      </c>
      <c r="C634" s="676" t="s">
        <v>953</v>
      </c>
      <c r="D634" s="676" t="str">
        <f t="shared" si="9"/>
        <v>7常磐中学校</v>
      </c>
      <c r="E634" s="677" t="s">
        <v>732</v>
      </c>
      <c r="F634" s="678" t="s">
        <v>956</v>
      </c>
      <c r="G634" s="681">
        <v>1</v>
      </c>
    </row>
    <row r="635" spans="2:7">
      <c r="B635" s="676">
        <v>8</v>
      </c>
      <c r="C635" s="676" t="s">
        <v>953</v>
      </c>
      <c r="D635" s="676" t="str">
        <f t="shared" si="9"/>
        <v>8常磐中学校</v>
      </c>
      <c r="E635" s="677" t="s">
        <v>732</v>
      </c>
      <c r="F635" s="678" t="s">
        <v>744</v>
      </c>
      <c r="G635" s="681">
        <v>2</v>
      </c>
    </row>
    <row r="636" spans="2:7">
      <c r="B636" s="676">
        <v>9</v>
      </c>
      <c r="C636" s="676" t="s">
        <v>953</v>
      </c>
      <c r="D636" s="676" t="str">
        <f t="shared" si="9"/>
        <v>9常磐中学校</v>
      </c>
      <c r="E636" s="677" t="s">
        <v>732</v>
      </c>
      <c r="F636" s="678" t="s">
        <v>957</v>
      </c>
      <c r="G636" s="681">
        <v>2</v>
      </c>
    </row>
    <row r="637" spans="2:7">
      <c r="B637" s="676">
        <v>10</v>
      </c>
      <c r="C637" s="676" t="s">
        <v>953</v>
      </c>
      <c r="D637" s="676" t="str">
        <f t="shared" si="9"/>
        <v>10常磐中学校</v>
      </c>
      <c r="E637" s="677" t="s">
        <v>732</v>
      </c>
      <c r="F637" s="678" t="s">
        <v>958</v>
      </c>
      <c r="G637" s="681">
        <v>4</v>
      </c>
    </row>
    <row r="638" spans="2:7">
      <c r="B638" s="676">
        <v>1</v>
      </c>
      <c r="C638" s="676" t="s">
        <v>959</v>
      </c>
      <c r="D638" s="676" t="str">
        <f t="shared" si="9"/>
        <v>1西陵中学校</v>
      </c>
      <c r="E638" s="677" t="s">
        <v>732</v>
      </c>
      <c r="F638" s="678" t="s">
        <v>960</v>
      </c>
      <c r="G638" s="681">
        <v>1</v>
      </c>
    </row>
    <row r="639" spans="2:7">
      <c r="B639" s="676">
        <v>2</v>
      </c>
      <c r="C639" s="676" t="s">
        <v>959</v>
      </c>
      <c r="D639" s="676" t="str">
        <f t="shared" si="9"/>
        <v>2西陵中学校</v>
      </c>
      <c r="E639" s="677" t="s">
        <v>739</v>
      </c>
      <c r="F639" s="678" t="s">
        <v>961</v>
      </c>
      <c r="G639" s="681">
        <v>1</v>
      </c>
    </row>
    <row r="640" spans="2:7">
      <c r="B640" s="676">
        <v>3</v>
      </c>
      <c r="C640" s="676" t="s">
        <v>959</v>
      </c>
      <c r="D640" s="676" t="str">
        <f t="shared" si="9"/>
        <v>3西陵中学校</v>
      </c>
      <c r="E640" s="677" t="s">
        <v>739</v>
      </c>
      <c r="F640" s="678" t="s">
        <v>780</v>
      </c>
      <c r="G640" s="681">
        <v>1</v>
      </c>
    </row>
    <row r="641" spans="2:7">
      <c r="B641" s="676">
        <v>4</v>
      </c>
      <c r="C641" s="676" t="s">
        <v>959</v>
      </c>
      <c r="D641" s="676" t="str">
        <f t="shared" si="9"/>
        <v>4西陵中学校</v>
      </c>
      <c r="E641" s="677" t="s">
        <v>732</v>
      </c>
      <c r="F641" s="678" t="s">
        <v>741</v>
      </c>
      <c r="G641" s="681">
        <v>2</v>
      </c>
    </row>
    <row r="642" spans="2:7">
      <c r="B642" s="676">
        <v>5</v>
      </c>
      <c r="C642" s="676" t="s">
        <v>959</v>
      </c>
      <c r="D642" s="676" t="str">
        <f t="shared" si="9"/>
        <v>5西陵中学校</v>
      </c>
      <c r="E642" s="677" t="s">
        <v>732</v>
      </c>
      <c r="F642" s="678" t="s">
        <v>742</v>
      </c>
      <c r="G642" s="681">
        <v>2</v>
      </c>
    </row>
    <row r="643" spans="2:7">
      <c r="B643" s="676">
        <v>6</v>
      </c>
      <c r="C643" s="676" t="s">
        <v>959</v>
      </c>
      <c r="D643" s="676" t="str">
        <f t="shared" ref="D643:D706" si="10">B643&amp;C643</f>
        <v>6西陵中学校</v>
      </c>
      <c r="E643" s="677" t="s">
        <v>732</v>
      </c>
      <c r="F643" s="678" t="s">
        <v>962</v>
      </c>
      <c r="G643" s="681">
        <v>1</v>
      </c>
    </row>
    <row r="644" spans="2:7">
      <c r="B644" s="676">
        <v>7</v>
      </c>
      <c r="C644" s="676" t="s">
        <v>959</v>
      </c>
      <c r="D644" s="676" t="str">
        <f t="shared" si="10"/>
        <v>7西陵中学校</v>
      </c>
      <c r="E644" s="677" t="s">
        <v>732</v>
      </c>
      <c r="F644" s="678" t="s">
        <v>963</v>
      </c>
      <c r="G644" s="681">
        <v>1</v>
      </c>
    </row>
    <row r="645" spans="2:7">
      <c r="B645" s="676">
        <v>8</v>
      </c>
      <c r="C645" s="676" t="s">
        <v>959</v>
      </c>
      <c r="D645" s="676" t="str">
        <f t="shared" si="10"/>
        <v>8西陵中学校</v>
      </c>
      <c r="E645" s="677" t="s">
        <v>732</v>
      </c>
      <c r="F645" s="678" t="s">
        <v>744</v>
      </c>
      <c r="G645" s="681">
        <v>2</v>
      </c>
    </row>
    <row r="646" spans="2:7">
      <c r="B646" s="676">
        <v>9</v>
      </c>
      <c r="C646" s="676" t="s">
        <v>959</v>
      </c>
      <c r="D646" s="676" t="str">
        <f t="shared" si="10"/>
        <v>9西陵中学校</v>
      </c>
      <c r="E646" s="677" t="s">
        <v>748</v>
      </c>
      <c r="F646" s="678" t="s">
        <v>760</v>
      </c>
      <c r="G646" s="681">
        <v>1</v>
      </c>
    </row>
    <row r="647" spans="2:7">
      <c r="B647" s="676">
        <v>10</v>
      </c>
      <c r="C647" s="676" t="s">
        <v>959</v>
      </c>
      <c r="D647" s="676" t="str">
        <f t="shared" si="10"/>
        <v>10西陵中学校</v>
      </c>
      <c r="E647" s="677" t="s">
        <v>732</v>
      </c>
      <c r="F647" s="678" t="s">
        <v>745</v>
      </c>
      <c r="G647" s="681">
        <v>1</v>
      </c>
    </row>
    <row r="648" spans="2:7">
      <c r="B648" s="676">
        <v>11</v>
      </c>
      <c r="C648" s="676" t="s">
        <v>959</v>
      </c>
      <c r="D648" s="676" t="str">
        <f t="shared" si="10"/>
        <v>11西陵中学校</v>
      </c>
      <c r="E648" s="677" t="s">
        <v>732</v>
      </c>
      <c r="F648" s="678" t="s">
        <v>931</v>
      </c>
      <c r="G648" s="681">
        <v>4</v>
      </c>
    </row>
    <row r="649" spans="2:7">
      <c r="B649" s="676">
        <v>1</v>
      </c>
      <c r="C649" s="676" t="s">
        <v>964</v>
      </c>
      <c r="D649" s="676" t="str">
        <f t="shared" si="10"/>
        <v>1西笹川中学校</v>
      </c>
      <c r="E649" s="677" t="s">
        <v>732</v>
      </c>
      <c r="F649" s="678" t="s">
        <v>965</v>
      </c>
      <c r="G649" s="681">
        <v>1</v>
      </c>
    </row>
    <row r="650" spans="2:7">
      <c r="B650" s="676">
        <v>2</v>
      </c>
      <c r="C650" s="676" t="s">
        <v>964</v>
      </c>
      <c r="D650" s="676" t="str">
        <f t="shared" si="10"/>
        <v>2西笹川中学校</v>
      </c>
      <c r="E650" s="677" t="s">
        <v>732</v>
      </c>
      <c r="F650" s="678" t="s">
        <v>966</v>
      </c>
      <c r="G650" s="681">
        <v>1</v>
      </c>
    </row>
    <row r="651" spans="2:7">
      <c r="B651" s="676">
        <v>3</v>
      </c>
      <c r="C651" s="676" t="s">
        <v>964</v>
      </c>
      <c r="D651" s="676" t="str">
        <f t="shared" si="10"/>
        <v>3西笹川中学校</v>
      </c>
      <c r="E651" s="677" t="s">
        <v>739</v>
      </c>
      <c r="F651" s="678" t="s">
        <v>967</v>
      </c>
      <c r="G651" s="681">
        <v>1</v>
      </c>
    </row>
    <row r="652" spans="2:7">
      <c r="B652" s="676">
        <v>4</v>
      </c>
      <c r="C652" s="676" t="s">
        <v>964</v>
      </c>
      <c r="D652" s="676" t="str">
        <f t="shared" si="10"/>
        <v>4西笹川中学校</v>
      </c>
      <c r="E652" s="677" t="s">
        <v>739</v>
      </c>
      <c r="F652" s="678" t="s">
        <v>790</v>
      </c>
      <c r="G652" s="681">
        <v>2</v>
      </c>
    </row>
    <row r="653" spans="2:7">
      <c r="B653" s="676">
        <v>5</v>
      </c>
      <c r="C653" s="676" t="s">
        <v>964</v>
      </c>
      <c r="D653" s="676" t="str">
        <f t="shared" si="10"/>
        <v>5西笹川中学校</v>
      </c>
      <c r="E653" s="677" t="s">
        <v>732</v>
      </c>
      <c r="F653" s="678" t="s">
        <v>968</v>
      </c>
      <c r="G653" s="681">
        <v>4</v>
      </c>
    </row>
    <row r="654" spans="2:7">
      <c r="B654" s="676">
        <v>6</v>
      </c>
      <c r="C654" s="676" t="s">
        <v>964</v>
      </c>
      <c r="D654" s="676" t="str">
        <f t="shared" si="10"/>
        <v>6西笹川中学校</v>
      </c>
      <c r="E654" s="677" t="s">
        <v>732</v>
      </c>
      <c r="F654" s="678" t="s">
        <v>927</v>
      </c>
      <c r="G654" s="681">
        <v>2</v>
      </c>
    </row>
    <row r="655" spans="2:7">
      <c r="B655" s="676">
        <v>7</v>
      </c>
      <c r="C655" s="676" t="s">
        <v>964</v>
      </c>
      <c r="D655" s="676" t="str">
        <f t="shared" si="10"/>
        <v>7西笹川中学校</v>
      </c>
      <c r="E655" s="677" t="s">
        <v>732</v>
      </c>
      <c r="F655" s="678" t="s">
        <v>744</v>
      </c>
      <c r="G655" s="681">
        <v>2</v>
      </c>
    </row>
    <row r="656" spans="2:7">
      <c r="B656" s="676">
        <v>8</v>
      </c>
      <c r="C656" s="676" t="s">
        <v>964</v>
      </c>
      <c r="D656" s="676" t="str">
        <f t="shared" si="10"/>
        <v>8西笹川中学校</v>
      </c>
      <c r="E656" s="677" t="s">
        <v>739</v>
      </c>
      <c r="F656" s="678" t="s">
        <v>770</v>
      </c>
      <c r="G656" s="681">
        <v>2</v>
      </c>
    </row>
    <row r="657" spans="2:7">
      <c r="B657" s="676">
        <v>9</v>
      </c>
      <c r="C657" s="676" t="s">
        <v>964</v>
      </c>
      <c r="D657" s="676" t="str">
        <f t="shared" si="10"/>
        <v>9西笹川中学校</v>
      </c>
      <c r="E657" s="677" t="s">
        <v>739</v>
      </c>
      <c r="F657" s="678" t="s">
        <v>741</v>
      </c>
      <c r="G657" s="681">
        <v>2</v>
      </c>
    </row>
    <row r="658" spans="2:7">
      <c r="B658" s="676">
        <v>10</v>
      </c>
      <c r="C658" s="676" t="s">
        <v>964</v>
      </c>
      <c r="D658" s="676" t="str">
        <f t="shared" si="10"/>
        <v>10西笹川中学校</v>
      </c>
      <c r="E658" s="677" t="s">
        <v>739</v>
      </c>
      <c r="F658" s="678" t="s">
        <v>969</v>
      </c>
      <c r="G658" s="681">
        <v>1</v>
      </c>
    </row>
    <row r="659" spans="2:7">
      <c r="B659" s="676">
        <v>11</v>
      </c>
      <c r="C659" s="676" t="s">
        <v>964</v>
      </c>
      <c r="D659" s="676" t="str">
        <f t="shared" si="10"/>
        <v>11西笹川中学校</v>
      </c>
      <c r="E659" s="677" t="s">
        <v>748</v>
      </c>
      <c r="F659" s="678" t="s">
        <v>791</v>
      </c>
      <c r="G659" s="681">
        <v>1</v>
      </c>
    </row>
    <row r="660" spans="2:7">
      <c r="B660" s="676">
        <v>12</v>
      </c>
      <c r="C660" s="676" t="s">
        <v>964</v>
      </c>
      <c r="D660" s="676" t="str">
        <f t="shared" si="10"/>
        <v>12西笹川中学校</v>
      </c>
      <c r="E660" s="677" t="s">
        <v>748</v>
      </c>
      <c r="F660" s="678" t="s">
        <v>784</v>
      </c>
      <c r="G660" s="681">
        <v>1</v>
      </c>
    </row>
    <row r="661" spans="2:7">
      <c r="B661" s="676">
        <v>13</v>
      </c>
      <c r="C661" s="676" t="s">
        <v>964</v>
      </c>
      <c r="D661" s="676" t="str">
        <f t="shared" si="10"/>
        <v>13西笹川中学校</v>
      </c>
      <c r="E661" s="677" t="s">
        <v>732</v>
      </c>
      <c r="F661" s="678" t="s">
        <v>925</v>
      </c>
      <c r="G661" s="681">
        <v>4</v>
      </c>
    </row>
    <row r="662" spans="2:7">
      <c r="B662" s="676">
        <v>1</v>
      </c>
      <c r="C662" s="676" t="s">
        <v>970</v>
      </c>
      <c r="D662" s="676" t="str">
        <f t="shared" si="10"/>
        <v>1三重平中学校</v>
      </c>
      <c r="E662" s="677" t="s">
        <v>732</v>
      </c>
      <c r="F662" s="678" t="s">
        <v>971</v>
      </c>
      <c r="G662" s="681">
        <v>1</v>
      </c>
    </row>
    <row r="663" spans="2:7">
      <c r="B663" s="676">
        <v>2</v>
      </c>
      <c r="C663" s="676" t="s">
        <v>970</v>
      </c>
      <c r="D663" s="676" t="str">
        <f t="shared" si="10"/>
        <v>2三重平中学校</v>
      </c>
      <c r="E663" s="677" t="s">
        <v>732</v>
      </c>
      <c r="F663" s="678" t="s">
        <v>972</v>
      </c>
      <c r="G663" s="681">
        <v>2</v>
      </c>
    </row>
    <row r="664" spans="2:7">
      <c r="B664" s="676">
        <v>3</v>
      </c>
      <c r="C664" s="676" t="s">
        <v>970</v>
      </c>
      <c r="D664" s="676" t="str">
        <f t="shared" si="10"/>
        <v>3三重平中学校</v>
      </c>
      <c r="E664" s="677" t="s">
        <v>748</v>
      </c>
      <c r="F664" s="678" t="s">
        <v>754</v>
      </c>
      <c r="G664" s="681">
        <v>1</v>
      </c>
    </row>
    <row r="665" spans="2:7">
      <c r="B665" s="676">
        <v>4</v>
      </c>
      <c r="C665" s="676" t="s">
        <v>970</v>
      </c>
      <c r="D665" s="676" t="str">
        <f t="shared" si="10"/>
        <v>4三重平中学校</v>
      </c>
      <c r="E665" s="677" t="s">
        <v>732</v>
      </c>
      <c r="F665" s="678" t="s">
        <v>745</v>
      </c>
      <c r="G665" s="681">
        <v>1</v>
      </c>
    </row>
    <row r="666" spans="2:7">
      <c r="B666" s="676">
        <v>5</v>
      </c>
      <c r="C666" s="676" t="s">
        <v>970</v>
      </c>
      <c r="D666" s="676" t="str">
        <f t="shared" si="10"/>
        <v>5三重平中学校</v>
      </c>
      <c r="E666" s="677" t="s">
        <v>732</v>
      </c>
      <c r="F666" s="678" t="s">
        <v>745</v>
      </c>
      <c r="G666" s="681">
        <v>1</v>
      </c>
    </row>
    <row r="667" spans="2:7">
      <c r="B667" s="676">
        <v>6</v>
      </c>
      <c r="C667" s="676" t="s">
        <v>970</v>
      </c>
      <c r="D667" s="676" t="str">
        <f t="shared" si="10"/>
        <v>6三重平中学校</v>
      </c>
      <c r="E667" s="677" t="s">
        <v>732</v>
      </c>
      <c r="F667" s="678" t="s">
        <v>744</v>
      </c>
      <c r="G667" s="681">
        <v>2</v>
      </c>
    </row>
    <row r="668" spans="2:7">
      <c r="B668" s="676">
        <v>7</v>
      </c>
      <c r="C668" s="676" t="s">
        <v>970</v>
      </c>
      <c r="D668" s="676" t="str">
        <f t="shared" si="10"/>
        <v>7三重平中学校</v>
      </c>
      <c r="E668" s="677" t="s">
        <v>732</v>
      </c>
      <c r="F668" s="678" t="s">
        <v>741</v>
      </c>
      <c r="G668" s="681">
        <v>2</v>
      </c>
    </row>
    <row r="669" spans="2:7">
      <c r="B669" s="676">
        <v>8</v>
      </c>
      <c r="C669" s="676" t="s">
        <v>970</v>
      </c>
      <c r="D669" s="676" t="str">
        <f t="shared" si="10"/>
        <v>8三重平中学校</v>
      </c>
      <c r="E669" s="677" t="s">
        <v>732</v>
      </c>
      <c r="F669" s="678" t="s">
        <v>742</v>
      </c>
      <c r="G669" s="681">
        <v>2</v>
      </c>
    </row>
    <row r="670" spans="2:7">
      <c r="B670" s="676">
        <v>9</v>
      </c>
      <c r="C670" s="676" t="s">
        <v>970</v>
      </c>
      <c r="D670" s="676" t="str">
        <f t="shared" si="10"/>
        <v>9三重平中学校</v>
      </c>
      <c r="E670" s="677" t="s">
        <v>739</v>
      </c>
      <c r="F670" s="678" t="s">
        <v>973</v>
      </c>
      <c r="G670" s="681">
        <v>1</v>
      </c>
    </row>
    <row r="671" spans="2:7">
      <c r="B671" s="676">
        <v>10</v>
      </c>
      <c r="C671" s="676" t="s">
        <v>970</v>
      </c>
      <c r="D671" s="676" t="str">
        <f t="shared" si="10"/>
        <v>10三重平中学校</v>
      </c>
      <c r="E671" s="677" t="s">
        <v>748</v>
      </c>
      <c r="F671" s="678" t="s">
        <v>784</v>
      </c>
      <c r="G671" s="681">
        <v>1</v>
      </c>
    </row>
    <row r="672" spans="2:7">
      <c r="B672" s="676">
        <v>11</v>
      </c>
      <c r="C672" s="676" t="s">
        <v>970</v>
      </c>
      <c r="D672" s="676" t="str">
        <f t="shared" si="10"/>
        <v>11三重平中学校</v>
      </c>
      <c r="E672" s="677" t="s">
        <v>732</v>
      </c>
      <c r="F672" s="678" t="s">
        <v>974</v>
      </c>
      <c r="G672" s="681">
        <v>4</v>
      </c>
    </row>
    <row r="673" spans="2:7">
      <c r="B673" s="676">
        <v>1</v>
      </c>
      <c r="C673" s="676" t="s">
        <v>975</v>
      </c>
      <c r="D673" s="676" t="str">
        <f t="shared" si="10"/>
        <v>1羽津中学校</v>
      </c>
      <c r="E673" s="677" t="s">
        <v>732</v>
      </c>
      <c r="F673" s="678" t="s">
        <v>745</v>
      </c>
      <c r="G673" s="681">
        <v>1</v>
      </c>
    </row>
    <row r="674" spans="2:7">
      <c r="B674" s="676">
        <v>2</v>
      </c>
      <c r="C674" s="676" t="s">
        <v>975</v>
      </c>
      <c r="D674" s="676" t="str">
        <f t="shared" si="10"/>
        <v>2羽津中学校</v>
      </c>
      <c r="E674" s="677" t="s">
        <v>848</v>
      </c>
      <c r="F674" s="678" t="s">
        <v>976</v>
      </c>
      <c r="G674" s="681">
        <v>1</v>
      </c>
    </row>
    <row r="675" spans="2:7">
      <c r="B675" s="676">
        <v>3</v>
      </c>
      <c r="C675" s="676" t="s">
        <v>975</v>
      </c>
      <c r="D675" s="676" t="str">
        <f t="shared" si="10"/>
        <v>3羽津中学校</v>
      </c>
      <c r="E675" s="677" t="s">
        <v>732</v>
      </c>
      <c r="F675" s="678" t="s">
        <v>744</v>
      </c>
      <c r="G675" s="681">
        <v>2</v>
      </c>
    </row>
    <row r="676" spans="2:7">
      <c r="B676" s="676">
        <v>4</v>
      </c>
      <c r="C676" s="676" t="s">
        <v>975</v>
      </c>
      <c r="D676" s="676" t="str">
        <f t="shared" si="10"/>
        <v>4羽津中学校</v>
      </c>
      <c r="E676" s="677" t="s">
        <v>732</v>
      </c>
      <c r="F676" s="678" t="s">
        <v>790</v>
      </c>
      <c r="G676" s="681">
        <v>2</v>
      </c>
    </row>
    <row r="677" spans="2:7">
      <c r="B677" s="676">
        <v>5</v>
      </c>
      <c r="C677" s="676" t="s">
        <v>975</v>
      </c>
      <c r="D677" s="676" t="str">
        <f t="shared" si="10"/>
        <v>5羽津中学校</v>
      </c>
      <c r="E677" s="677" t="s">
        <v>732</v>
      </c>
      <c r="F677" s="678" t="s">
        <v>742</v>
      </c>
      <c r="G677" s="681">
        <v>2</v>
      </c>
    </row>
    <row r="678" spans="2:7">
      <c r="B678" s="676">
        <v>6</v>
      </c>
      <c r="C678" s="676" t="s">
        <v>975</v>
      </c>
      <c r="D678" s="676" t="str">
        <f t="shared" si="10"/>
        <v>6羽津中学校</v>
      </c>
      <c r="E678" s="677" t="s">
        <v>732</v>
      </c>
      <c r="F678" s="678" t="s">
        <v>741</v>
      </c>
      <c r="G678" s="681">
        <v>2</v>
      </c>
    </row>
    <row r="679" spans="2:7">
      <c r="B679" s="676">
        <v>7</v>
      </c>
      <c r="C679" s="676" t="s">
        <v>975</v>
      </c>
      <c r="D679" s="676" t="str">
        <f t="shared" si="10"/>
        <v>7羽津中学校</v>
      </c>
      <c r="E679" s="677" t="s">
        <v>848</v>
      </c>
      <c r="F679" s="678" t="s">
        <v>784</v>
      </c>
      <c r="G679" s="681">
        <v>1</v>
      </c>
    </row>
    <row r="680" spans="2:7">
      <c r="B680" s="676">
        <v>8</v>
      </c>
      <c r="C680" s="676" t="s">
        <v>975</v>
      </c>
      <c r="D680" s="676" t="str">
        <f t="shared" si="10"/>
        <v>8羽津中学校</v>
      </c>
      <c r="E680" s="677" t="s">
        <v>732</v>
      </c>
      <c r="F680" s="678" t="s">
        <v>958</v>
      </c>
      <c r="G680" s="681">
        <v>4</v>
      </c>
    </row>
    <row r="681" spans="2:7">
      <c r="B681" s="676">
        <v>1</v>
      </c>
      <c r="C681" s="676" t="s">
        <v>977</v>
      </c>
      <c r="D681" s="676" t="str">
        <f t="shared" si="10"/>
        <v>1西朝明中学校</v>
      </c>
      <c r="E681" s="677" t="s">
        <v>732</v>
      </c>
      <c r="F681" s="678" t="s">
        <v>780</v>
      </c>
      <c r="G681" s="681">
        <v>1</v>
      </c>
    </row>
    <row r="682" spans="2:7">
      <c r="B682" s="676">
        <v>2</v>
      </c>
      <c r="C682" s="676" t="s">
        <v>977</v>
      </c>
      <c r="D682" s="676" t="str">
        <f t="shared" si="10"/>
        <v>2西朝明中学校</v>
      </c>
      <c r="E682" s="677" t="s">
        <v>732</v>
      </c>
      <c r="F682" s="678" t="s">
        <v>978</v>
      </c>
      <c r="G682" s="681">
        <v>1</v>
      </c>
    </row>
    <row r="683" spans="2:7">
      <c r="B683" s="676">
        <v>3</v>
      </c>
      <c r="C683" s="676" t="s">
        <v>977</v>
      </c>
      <c r="D683" s="676" t="str">
        <f t="shared" si="10"/>
        <v>3西朝明中学校</v>
      </c>
      <c r="E683" s="677" t="s">
        <v>732</v>
      </c>
      <c r="F683" s="678" t="s">
        <v>1058</v>
      </c>
      <c r="G683" s="679">
        <v>2</v>
      </c>
    </row>
    <row r="684" spans="2:7">
      <c r="B684" s="676">
        <v>4</v>
      </c>
      <c r="C684" s="676" t="s">
        <v>977</v>
      </c>
      <c r="D684" s="676" t="str">
        <f t="shared" si="10"/>
        <v>4西朝明中学校</v>
      </c>
      <c r="E684" s="677" t="s">
        <v>739</v>
      </c>
      <c r="F684" s="678" t="s">
        <v>794</v>
      </c>
      <c r="G684" s="681">
        <v>2</v>
      </c>
    </row>
    <row r="685" spans="2:7">
      <c r="B685" s="676">
        <v>5</v>
      </c>
      <c r="C685" s="676" t="s">
        <v>977</v>
      </c>
      <c r="D685" s="676" t="str">
        <f t="shared" si="10"/>
        <v>5西朝明中学校</v>
      </c>
      <c r="E685" s="677" t="s">
        <v>739</v>
      </c>
      <c r="F685" s="678" t="s">
        <v>780</v>
      </c>
      <c r="G685" s="681">
        <v>1</v>
      </c>
    </row>
    <row r="686" spans="2:7">
      <c r="B686" s="676">
        <v>6</v>
      </c>
      <c r="C686" s="676" t="s">
        <v>977</v>
      </c>
      <c r="D686" s="676" t="str">
        <f t="shared" si="10"/>
        <v>6西朝明中学校</v>
      </c>
      <c r="E686" s="677" t="s">
        <v>732</v>
      </c>
      <c r="F686" s="678" t="s">
        <v>745</v>
      </c>
      <c r="G686" s="681">
        <v>1</v>
      </c>
    </row>
    <row r="687" spans="2:7">
      <c r="B687" s="676">
        <v>7</v>
      </c>
      <c r="C687" s="676" t="s">
        <v>977</v>
      </c>
      <c r="D687" s="676" t="str">
        <f t="shared" si="10"/>
        <v>7西朝明中学校</v>
      </c>
      <c r="E687" s="677" t="s">
        <v>732</v>
      </c>
      <c r="F687" s="678" t="s">
        <v>744</v>
      </c>
      <c r="G687" s="681">
        <v>2</v>
      </c>
    </row>
    <row r="688" spans="2:7">
      <c r="B688" s="676">
        <v>8</v>
      </c>
      <c r="C688" s="676" t="s">
        <v>977</v>
      </c>
      <c r="D688" s="676" t="str">
        <f t="shared" si="10"/>
        <v>8西朝明中学校</v>
      </c>
      <c r="E688" s="677" t="s">
        <v>732</v>
      </c>
      <c r="F688" s="678" t="s">
        <v>741</v>
      </c>
      <c r="G688" s="681">
        <v>2</v>
      </c>
    </row>
    <row r="689" spans="2:7">
      <c r="B689" s="676">
        <v>9</v>
      </c>
      <c r="C689" s="676" t="s">
        <v>977</v>
      </c>
      <c r="D689" s="676" t="str">
        <f t="shared" si="10"/>
        <v>9西朝明中学校</v>
      </c>
      <c r="E689" s="677" t="s">
        <v>732</v>
      </c>
      <c r="F689" s="678" t="s">
        <v>742</v>
      </c>
      <c r="G689" s="681">
        <v>2</v>
      </c>
    </row>
    <row r="690" spans="2:7">
      <c r="B690" s="676">
        <v>10</v>
      </c>
      <c r="C690" s="676" t="s">
        <v>977</v>
      </c>
      <c r="D690" s="676" t="str">
        <f t="shared" si="10"/>
        <v>10西朝明中学校</v>
      </c>
      <c r="E690" s="677" t="s">
        <v>739</v>
      </c>
      <c r="F690" s="678" t="s">
        <v>791</v>
      </c>
      <c r="G690" s="681">
        <v>1</v>
      </c>
    </row>
    <row r="691" spans="2:7">
      <c r="B691" s="676">
        <v>11</v>
      </c>
      <c r="C691" s="676" t="s">
        <v>977</v>
      </c>
      <c r="D691" s="676" t="str">
        <f t="shared" si="10"/>
        <v>11西朝明中学校</v>
      </c>
      <c r="E691" s="677" t="s">
        <v>748</v>
      </c>
      <c r="F691" s="678" t="s">
        <v>784</v>
      </c>
      <c r="G691" s="681">
        <v>1</v>
      </c>
    </row>
    <row r="692" spans="2:7">
      <c r="B692" s="676">
        <v>12</v>
      </c>
      <c r="C692" s="676" t="s">
        <v>977</v>
      </c>
      <c r="D692" s="676" t="str">
        <f t="shared" si="10"/>
        <v>12西朝明中学校</v>
      </c>
      <c r="E692" s="677" t="s">
        <v>739</v>
      </c>
      <c r="F692" s="678" t="s">
        <v>979</v>
      </c>
      <c r="G692" s="681">
        <v>4</v>
      </c>
    </row>
    <row r="693" spans="2:7">
      <c r="B693" s="676">
        <v>1</v>
      </c>
      <c r="C693" s="676" t="s">
        <v>980</v>
      </c>
      <c r="D693" s="676" t="str">
        <f t="shared" si="10"/>
        <v>1桜中学校</v>
      </c>
      <c r="E693" s="677" t="s">
        <v>732</v>
      </c>
      <c r="F693" s="678" t="s">
        <v>981</v>
      </c>
      <c r="G693" s="681">
        <v>1</v>
      </c>
    </row>
    <row r="694" spans="2:7">
      <c r="B694" s="676">
        <v>2</v>
      </c>
      <c r="C694" s="676" t="s">
        <v>980</v>
      </c>
      <c r="D694" s="676" t="str">
        <f t="shared" si="10"/>
        <v>2桜中学校</v>
      </c>
      <c r="E694" s="677" t="s">
        <v>732</v>
      </c>
      <c r="F694" s="678" t="s">
        <v>982</v>
      </c>
      <c r="G694" s="681">
        <v>1</v>
      </c>
    </row>
    <row r="695" spans="2:7">
      <c r="B695" s="676">
        <v>3</v>
      </c>
      <c r="C695" s="676" t="s">
        <v>980</v>
      </c>
      <c r="D695" s="676" t="str">
        <f t="shared" si="10"/>
        <v>3桜中学校</v>
      </c>
      <c r="E695" s="677" t="s">
        <v>739</v>
      </c>
      <c r="F695" s="678" t="s">
        <v>780</v>
      </c>
      <c r="G695" s="681">
        <v>1</v>
      </c>
    </row>
    <row r="696" spans="2:7">
      <c r="B696" s="676">
        <v>4</v>
      </c>
      <c r="C696" s="676" t="s">
        <v>980</v>
      </c>
      <c r="D696" s="676" t="str">
        <f t="shared" si="10"/>
        <v>4桜中学校</v>
      </c>
      <c r="E696" s="677" t="s">
        <v>739</v>
      </c>
      <c r="F696" s="678" t="s">
        <v>780</v>
      </c>
      <c r="G696" s="681">
        <v>1</v>
      </c>
    </row>
    <row r="697" spans="2:7">
      <c r="B697" s="676">
        <v>5</v>
      </c>
      <c r="C697" s="676" t="s">
        <v>980</v>
      </c>
      <c r="D697" s="676" t="str">
        <f t="shared" si="10"/>
        <v>5桜中学校</v>
      </c>
      <c r="E697" s="677" t="s">
        <v>748</v>
      </c>
      <c r="F697" s="678" t="s">
        <v>983</v>
      </c>
      <c r="G697" s="681">
        <v>1</v>
      </c>
    </row>
    <row r="698" spans="2:7">
      <c r="B698" s="676">
        <v>6</v>
      </c>
      <c r="C698" s="676" t="s">
        <v>980</v>
      </c>
      <c r="D698" s="676" t="str">
        <f t="shared" si="10"/>
        <v>6桜中学校</v>
      </c>
      <c r="E698" s="677" t="s">
        <v>732</v>
      </c>
      <c r="F698" s="678" t="s">
        <v>984</v>
      </c>
      <c r="G698" s="681">
        <v>1</v>
      </c>
    </row>
    <row r="699" spans="2:7">
      <c r="B699" s="676">
        <v>7</v>
      </c>
      <c r="C699" s="676" t="s">
        <v>980</v>
      </c>
      <c r="D699" s="676" t="str">
        <f t="shared" si="10"/>
        <v>7桜中学校</v>
      </c>
      <c r="E699" s="677" t="s">
        <v>732</v>
      </c>
      <c r="F699" s="678" t="s">
        <v>744</v>
      </c>
      <c r="G699" s="681">
        <v>2</v>
      </c>
    </row>
    <row r="700" spans="2:7">
      <c r="B700" s="676">
        <v>8</v>
      </c>
      <c r="C700" s="676" t="s">
        <v>980</v>
      </c>
      <c r="D700" s="676" t="str">
        <f t="shared" si="10"/>
        <v>8桜中学校</v>
      </c>
      <c r="E700" s="677" t="s">
        <v>732</v>
      </c>
      <c r="F700" s="678" t="s">
        <v>925</v>
      </c>
      <c r="G700" s="681">
        <v>4</v>
      </c>
    </row>
    <row r="701" spans="2:7">
      <c r="B701" s="676">
        <v>9</v>
      </c>
      <c r="C701" s="676" t="s">
        <v>980</v>
      </c>
      <c r="D701" s="676" t="str">
        <f t="shared" si="10"/>
        <v>9桜中学校</v>
      </c>
      <c r="E701" s="677" t="s">
        <v>732</v>
      </c>
      <c r="F701" s="678" t="s">
        <v>742</v>
      </c>
      <c r="G701" s="681">
        <v>2</v>
      </c>
    </row>
    <row r="702" spans="2:7">
      <c r="B702" s="676">
        <v>10</v>
      </c>
      <c r="C702" s="676" t="s">
        <v>980</v>
      </c>
      <c r="D702" s="676" t="str">
        <f t="shared" si="10"/>
        <v>10桜中学校</v>
      </c>
      <c r="E702" s="677" t="s">
        <v>732</v>
      </c>
      <c r="F702" s="678" t="s">
        <v>741</v>
      </c>
      <c r="G702" s="681">
        <v>2</v>
      </c>
    </row>
    <row r="703" spans="2:7">
      <c r="B703" s="676">
        <v>11</v>
      </c>
      <c r="C703" s="676" t="s">
        <v>980</v>
      </c>
      <c r="D703" s="676" t="str">
        <f t="shared" si="10"/>
        <v>11桜中学校</v>
      </c>
      <c r="E703" s="677" t="s">
        <v>739</v>
      </c>
      <c r="F703" s="678" t="s">
        <v>784</v>
      </c>
      <c r="G703" s="681">
        <v>1</v>
      </c>
    </row>
    <row r="704" spans="2:7">
      <c r="B704" s="676">
        <v>12</v>
      </c>
      <c r="C704" s="676" t="s">
        <v>980</v>
      </c>
      <c r="D704" s="676" t="str">
        <f t="shared" si="10"/>
        <v>12桜中学校</v>
      </c>
      <c r="E704" s="677" t="s">
        <v>732</v>
      </c>
      <c r="F704" s="678" t="s">
        <v>985</v>
      </c>
      <c r="G704" s="681">
        <v>4</v>
      </c>
    </row>
    <row r="705" spans="2:7">
      <c r="B705" s="676">
        <v>1</v>
      </c>
      <c r="C705" s="676" t="s">
        <v>986</v>
      </c>
      <c r="D705" s="676" t="str">
        <f t="shared" si="10"/>
        <v>1内部中学校</v>
      </c>
      <c r="E705" s="677" t="s">
        <v>732</v>
      </c>
      <c r="F705" s="678" t="s">
        <v>790</v>
      </c>
      <c r="G705" s="681">
        <v>2</v>
      </c>
    </row>
    <row r="706" spans="2:7">
      <c r="B706" s="676">
        <v>2</v>
      </c>
      <c r="C706" s="676" t="s">
        <v>986</v>
      </c>
      <c r="D706" s="676" t="str">
        <f t="shared" si="10"/>
        <v>2内部中学校</v>
      </c>
      <c r="E706" s="677" t="s">
        <v>732</v>
      </c>
      <c r="F706" s="678" t="s">
        <v>830</v>
      </c>
      <c r="G706" s="681">
        <v>2</v>
      </c>
    </row>
    <row r="707" spans="2:7">
      <c r="B707" s="676">
        <v>3</v>
      </c>
      <c r="C707" s="676" t="s">
        <v>986</v>
      </c>
      <c r="D707" s="676" t="str">
        <f t="shared" ref="D707:D726" si="11">B707&amp;C707</f>
        <v>3内部中学校</v>
      </c>
      <c r="E707" s="677" t="s">
        <v>739</v>
      </c>
      <c r="F707" s="678" t="s">
        <v>987</v>
      </c>
      <c r="G707" s="681">
        <v>1</v>
      </c>
    </row>
    <row r="708" spans="2:7">
      <c r="B708" s="676">
        <v>4</v>
      </c>
      <c r="C708" s="676" t="s">
        <v>986</v>
      </c>
      <c r="D708" s="676" t="str">
        <f t="shared" si="11"/>
        <v>4内部中学校</v>
      </c>
      <c r="E708" s="677" t="s">
        <v>848</v>
      </c>
      <c r="F708" s="678" t="s">
        <v>987</v>
      </c>
      <c r="G708" s="681">
        <v>1</v>
      </c>
    </row>
    <row r="709" spans="2:7">
      <c r="B709" s="676">
        <v>5</v>
      </c>
      <c r="C709" s="676" t="s">
        <v>986</v>
      </c>
      <c r="D709" s="676" t="str">
        <f t="shared" si="11"/>
        <v>5内部中学校</v>
      </c>
      <c r="E709" s="677" t="s">
        <v>732</v>
      </c>
      <c r="F709" s="678" t="s">
        <v>741</v>
      </c>
      <c r="G709" s="681">
        <v>2</v>
      </c>
    </row>
    <row r="710" spans="2:7">
      <c r="B710" s="676">
        <v>6</v>
      </c>
      <c r="C710" s="676" t="s">
        <v>986</v>
      </c>
      <c r="D710" s="676" t="str">
        <f t="shared" si="11"/>
        <v>6内部中学校</v>
      </c>
      <c r="E710" s="677" t="s">
        <v>732</v>
      </c>
      <c r="F710" s="678" t="s">
        <v>742</v>
      </c>
      <c r="G710" s="681">
        <v>2</v>
      </c>
    </row>
    <row r="711" spans="2:7">
      <c r="B711" s="676">
        <v>7</v>
      </c>
      <c r="C711" s="676" t="s">
        <v>986</v>
      </c>
      <c r="D711" s="676" t="str">
        <f t="shared" si="11"/>
        <v>7内部中学校</v>
      </c>
      <c r="E711" s="677" t="s">
        <v>732</v>
      </c>
      <c r="F711" s="678" t="s">
        <v>988</v>
      </c>
      <c r="G711" s="681">
        <v>1</v>
      </c>
    </row>
    <row r="712" spans="2:7">
      <c r="B712" s="676">
        <v>8</v>
      </c>
      <c r="C712" s="676" t="s">
        <v>986</v>
      </c>
      <c r="D712" s="676" t="str">
        <f t="shared" si="11"/>
        <v>8内部中学校</v>
      </c>
      <c r="E712" s="677" t="s">
        <v>732</v>
      </c>
      <c r="F712" s="678" t="s">
        <v>744</v>
      </c>
      <c r="G712" s="681">
        <v>2</v>
      </c>
    </row>
    <row r="713" spans="2:7">
      <c r="B713" s="676">
        <v>9</v>
      </c>
      <c r="C713" s="676" t="s">
        <v>986</v>
      </c>
      <c r="D713" s="676" t="str">
        <f t="shared" si="11"/>
        <v>9内部中学校</v>
      </c>
      <c r="E713" s="677" t="s">
        <v>848</v>
      </c>
      <c r="F713" s="678" t="s">
        <v>784</v>
      </c>
      <c r="G713" s="681">
        <v>1</v>
      </c>
    </row>
    <row r="714" spans="2:7">
      <c r="B714" s="676">
        <v>10</v>
      </c>
      <c r="C714" s="676" t="s">
        <v>986</v>
      </c>
      <c r="D714" s="676" t="str">
        <f t="shared" si="11"/>
        <v>10内部中学校</v>
      </c>
      <c r="E714" s="677" t="s">
        <v>732</v>
      </c>
      <c r="F714" s="678" t="s">
        <v>958</v>
      </c>
      <c r="G714" s="681">
        <v>4</v>
      </c>
    </row>
    <row r="715" spans="2:7">
      <c r="B715" s="676">
        <v>11</v>
      </c>
      <c r="C715" s="676" t="s">
        <v>986</v>
      </c>
      <c r="D715" s="676" t="str">
        <f t="shared" si="11"/>
        <v>11内部中学校</v>
      </c>
      <c r="E715" s="677" t="s">
        <v>732</v>
      </c>
      <c r="F715" s="678" t="s">
        <v>987</v>
      </c>
      <c r="G715" s="681">
        <v>1</v>
      </c>
    </row>
    <row r="716" spans="2:7">
      <c r="B716" s="676">
        <v>1</v>
      </c>
      <c r="C716" s="676" t="s">
        <v>989</v>
      </c>
      <c r="D716" s="676" t="str">
        <f t="shared" si="11"/>
        <v>1楠中学校</v>
      </c>
      <c r="E716" s="677" t="s">
        <v>732</v>
      </c>
      <c r="F716" s="678" t="s">
        <v>1059</v>
      </c>
      <c r="G716" s="679">
        <v>2</v>
      </c>
    </row>
    <row r="717" spans="2:7">
      <c r="B717" s="676">
        <v>2</v>
      </c>
      <c r="C717" s="676" t="s">
        <v>989</v>
      </c>
      <c r="D717" s="676" t="str">
        <f t="shared" si="11"/>
        <v>2楠中学校</v>
      </c>
      <c r="E717" s="677" t="s">
        <v>732</v>
      </c>
      <c r="F717" s="678" t="s">
        <v>944</v>
      </c>
      <c r="G717" s="681">
        <v>1</v>
      </c>
    </row>
    <row r="718" spans="2:7">
      <c r="B718" s="676">
        <v>3</v>
      </c>
      <c r="C718" s="676" t="s">
        <v>989</v>
      </c>
      <c r="D718" s="676" t="str">
        <f t="shared" si="11"/>
        <v>3楠中学校</v>
      </c>
      <c r="E718" s="677" t="s">
        <v>739</v>
      </c>
      <c r="F718" s="678" t="s">
        <v>990</v>
      </c>
      <c r="G718" s="681">
        <v>2</v>
      </c>
    </row>
    <row r="719" spans="2:7">
      <c r="B719" s="676">
        <v>4</v>
      </c>
      <c r="C719" s="676" t="s">
        <v>989</v>
      </c>
      <c r="D719" s="676" t="str">
        <f t="shared" si="11"/>
        <v>4楠中学校</v>
      </c>
      <c r="E719" s="677" t="s">
        <v>748</v>
      </c>
      <c r="F719" s="678" t="s">
        <v>754</v>
      </c>
      <c r="G719" s="681">
        <v>1</v>
      </c>
    </row>
    <row r="720" spans="2:7">
      <c r="B720" s="676">
        <v>5</v>
      </c>
      <c r="C720" s="676" t="s">
        <v>989</v>
      </c>
      <c r="D720" s="676" t="str">
        <f t="shared" si="11"/>
        <v>5楠中学校</v>
      </c>
      <c r="E720" s="677" t="s">
        <v>748</v>
      </c>
      <c r="F720" s="678" t="s">
        <v>754</v>
      </c>
      <c r="G720" s="681">
        <v>1</v>
      </c>
    </row>
    <row r="721" spans="2:7">
      <c r="B721" s="676">
        <v>6</v>
      </c>
      <c r="C721" s="676" t="s">
        <v>989</v>
      </c>
      <c r="D721" s="676" t="str">
        <f t="shared" si="11"/>
        <v>6楠中学校</v>
      </c>
      <c r="E721" s="677" t="s">
        <v>732</v>
      </c>
      <c r="F721" s="678" t="s">
        <v>991</v>
      </c>
      <c r="G721" s="681">
        <v>2</v>
      </c>
    </row>
    <row r="722" spans="2:7">
      <c r="B722" s="676">
        <v>7</v>
      </c>
      <c r="C722" s="676" t="s">
        <v>989</v>
      </c>
      <c r="D722" s="676" t="str">
        <f t="shared" si="11"/>
        <v>7楠中学校</v>
      </c>
      <c r="E722" s="677" t="s">
        <v>732</v>
      </c>
      <c r="F722" s="678" t="s">
        <v>742</v>
      </c>
      <c r="G722" s="681">
        <v>2</v>
      </c>
    </row>
    <row r="723" spans="2:7">
      <c r="B723" s="676">
        <v>8</v>
      </c>
      <c r="C723" s="676" t="s">
        <v>989</v>
      </c>
      <c r="D723" s="676" t="str">
        <f t="shared" si="11"/>
        <v>8楠中学校</v>
      </c>
      <c r="E723" s="677" t="s">
        <v>732</v>
      </c>
      <c r="F723" s="678" t="s">
        <v>992</v>
      </c>
      <c r="G723" s="681">
        <v>1</v>
      </c>
    </row>
    <row r="724" spans="2:7">
      <c r="B724" s="676">
        <v>9</v>
      </c>
      <c r="C724" s="676" t="s">
        <v>989</v>
      </c>
      <c r="D724" s="676" t="str">
        <f t="shared" si="11"/>
        <v>9楠中学校</v>
      </c>
      <c r="E724" s="677" t="s">
        <v>732</v>
      </c>
      <c r="F724" s="678" t="s">
        <v>744</v>
      </c>
      <c r="G724" s="681">
        <v>2</v>
      </c>
    </row>
    <row r="725" spans="2:7">
      <c r="B725" s="676">
        <v>10</v>
      </c>
      <c r="C725" s="676" t="s">
        <v>989</v>
      </c>
      <c r="D725" s="676" t="str">
        <f t="shared" si="11"/>
        <v>10楠中学校</v>
      </c>
      <c r="E725" s="677" t="s">
        <v>739</v>
      </c>
      <c r="F725" s="678" t="s">
        <v>993</v>
      </c>
      <c r="G725" s="681">
        <v>1</v>
      </c>
    </row>
    <row r="726" spans="2:7">
      <c r="B726" s="676">
        <v>11</v>
      </c>
      <c r="C726" s="676" t="s">
        <v>989</v>
      </c>
      <c r="D726" s="676" t="str">
        <f t="shared" si="11"/>
        <v>11楠中学校</v>
      </c>
      <c r="E726" s="677" t="s">
        <v>732</v>
      </c>
      <c r="F726" s="678" t="s">
        <v>942</v>
      </c>
      <c r="G726" s="681">
        <v>4</v>
      </c>
    </row>
  </sheetData>
  <autoFilter ref="A2:G726"/>
  <phoneticPr fontId="4"/>
  <printOptions horizontalCentered="1" verticalCentered="1"/>
  <pageMargins left="0.25" right="0.25" top="0.75" bottom="0.75" header="0.3" footer="0.3"/>
  <pageSetup paperSize="8"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0"/>
  <sheetViews>
    <sheetView showGridLines="0" view="pageBreakPreview" zoomScaleNormal="40" zoomScaleSheetLayoutView="100" workbookViewId="0">
      <selection activeCell="I57" sqref="I57"/>
    </sheetView>
  </sheetViews>
  <sheetFormatPr defaultColWidth="9" defaultRowHeight="11.25"/>
  <cols>
    <col min="1" max="1" width="9.5" style="10" customWidth="1"/>
    <col min="2" max="2" width="9.5" style="5" customWidth="1"/>
    <col min="3" max="4" width="9.5" style="2" customWidth="1"/>
    <col min="5" max="5" width="5.875" style="3" customWidth="1"/>
    <col min="6" max="6" width="12.375" style="2" customWidth="1"/>
    <col min="7" max="7" width="12.25" style="4" customWidth="1"/>
    <col min="8" max="8" width="12" style="4" customWidth="1"/>
    <col min="9" max="16384" width="9" style="4"/>
  </cols>
  <sheetData>
    <row r="1" spans="1:8" ht="12">
      <c r="A1" s="11" t="s">
        <v>1072</v>
      </c>
      <c r="B1" s="1"/>
    </row>
    <row r="2" spans="1:8">
      <c r="A2" s="5"/>
    </row>
    <row r="3" spans="1:8" ht="14.25" thickBot="1">
      <c r="A3" s="754" t="s">
        <v>1073</v>
      </c>
      <c r="B3" s="755"/>
      <c r="C3" s="755"/>
      <c r="D3" s="755"/>
      <c r="E3" s="755"/>
      <c r="F3" s="755"/>
      <c r="G3" s="755"/>
      <c r="H3" s="755"/>
    </row>
    <row r="4" spans="1:8" s="8" customFormat="1" ht="12" thickBot="1">
      <c r="A4" s="6"/>
      <c r="B4" s="694"/>
      <c r="C4" s="694"/>
      <c r="D4" s="694"/>
      <c r="E4" s="7"/>
      <c r="F4" s="694"/>
      <c r="G4" s="756" t="s">
        <v>0</v>
      </c>
      <c r="H4" s="757"/>
    </row>
    <row r="5" spans="1:8" s="8" customFormat="1" ht="23.45" customHeight="1">
      <c r="A5" s="758" t="s">
        <v>1074</v>
      </c>
      <c r="B5" s="758"/>
      <c r="C5" s="758"/>
      <c r="D5" s="758"/>
      <c r="E5" s="758"/>
      <c r="F5" s="758"/>
      <c r="G5" s="758"/>
      <c r="H5" s="758"/>
    </row>
    <row r="6" spans="1:8" s="8" customFormat="1" ht="23.45" customHeight="1">
      <c r="A6" s="758" t="s">
        <v>1075</v>
      </c>
      <c r="B6" s="758"/>
      <c r="C6" s="758"/>
      <c r="D6" s="758"/>
      <c r="E6" s="758"/>
      <c r="F6" s="758"/>
      <c r="G6" s="758"/>
      <c r="H6" s="758"/>
    </row>
    <row r="7" spans="1:8" s="8" customFormat="1" ht="23.45" customHeight="1">
      <c r="A7" s="758" t="s">
        <v>1076</v>
      </c>
      <c r="B7" s="758"/>
      <c r="C7" s="758"/>
      <c r="D7" s="758"/>
      <c r="E7" s="758"/>
      <c r="F7" s="758"/>
      <c r="G7" s="758"/>
      <c r="H7" s="758"/>
    </row>
    <row r="8" spans="1:8" s="8" customFormat="1" ht="12" thickBot="1">
      <c r="A8" s="694"/>
      <c r="B8" s="694"/>
      <c r="C8" s="694"/>
      <c r="D8" s="694"/>
      <c r="E8" s="7"/>
      <c r="F8" s="694"/>
    </row>
    <row r="9" spans="1:8" s="9" customFormat="1" ht="27.75" thickBot="1">
      <c r="A9" s="751" t="s">
        <v>1077</v>
      </c>
      <c r="B9" s="752"/>
      <c r="C9" s="752"/>
      <c r="D9" s="752"/>
      <c r="E9" s="752"/>
      <c r="F9" s="753"/>
      <c r="G9" s="12" t="s">
        <v>1078</v>
      </c>
      <c r="H9" s="13" t="s">
        <v>1079</v>
      </c>
    </row>
    <row r="10" spans="1:8" ht="13.5">
      <c r="A10" s="774" t="s">
        <v>1</v>
      </c>
      <c r="B10" s="775"/>
      <c r="C10" s="775"/>
      <c r="D10" s="775"/>
      <c r="E10" s="775"/>
      <c r="F10" s="776"/>
      <c r="G10" s="775"/>
      <c r="H10" s="777"/>
    </row>
    <row r="11" spans="1:8" ht="13.5">
      <c r="A11" s="14" t="s">
        <v>76</v>
      </c>
      <c r="B11" s="15"/>
      <c r="C11" s="15"/>
      <c r="D11" s="15"/>
      <c r="E11" s="15"/>
      <c r="F11" s="15"/>
      <c r="G11" s="15"/>
      <c r="H11" s="16"/>
    </row>
    <row r="12" spans="1:8" ht="13.5" customHeight="1">
      <c r="A12" s="17"/>
      <c r="B12" s="760" t="s">
        <v>102</v>
      </c>
      <c r="C12" s="760"/>
      <c r="D12" s="760"/>
      <c r="E12" s="778"/>
      <c r="F12" s="18" t="s">
        <v>2</v>
      </c>
      <c r="G12" s="19"/>
      <c r="H12" s="20"/>
    </row>
    <row r="13" spans="1:8" ht="13.5">
      <c r="A13" s="17"/>
      <c r="B13" s="779"/>
      <c r="C13" s="779"/>
      <c r="D13" s="779"/>
      <c r="E13" s="780"/>
      <c r="F13" s="18" t="s">
        <v>3</v>
      </c>
      <c r="G13" s="19"/>
      <c r="H13" s="20"/>
    </row>
    <row r="14" spans="1:8" ht="13.5">
      <c r="A14" s="17"/>
      <c r="B14" s="779"/>
      <c r="C14" s="779"/>
      <c r="D14" s="779"/>
      <c r="E14" s="780"/>
      <c r="F14" s="18" t="s">
        <v>436</v>
      </c>
      <c r="G14" s="19"/>
      <c r="H14" s="20"/>
    </row>
    <row r="15" spans="1:8" ht="13.5">
      <c r="A15" s="21"/>
      <c r="B15" s="779"/>
      <c r="C15" s="779"/>
      <c r="D15" s="779"/>
      <c r="E15" s="780"/>
      <c r="F15" s="18" t="s">
        <v>1080</v>
      </c>
      <c r="G15" s="19"/>
      <c r="H15" s="20"/>
    </row>
    <row r="16" spans="1:8" ht="13.5">
      <c r="A16" s="693"/>
      <c r="B16" s="781"/>
      <c r="C16" s="781"/>
      <c r="D16" s="781"/>
      <c r="E16" s="782"/>
      <c r="F16" s="18" t="s">
        <v>512</v>
      </c>
      <c r="G16" s="26"/>
      <c r="H16" s="26"/>
    </row>
    <row r="17" spans="1:8" ht="13.5">
      <c r="A17" s="783" t="s">
        <v>77</v>
      </c>
      <c r="B17" s="784"/>
      <c r="C17" s="784"/>
      <c r="D17" s="784"/>
      <c r="E17" s="784"/>
      <c r="F17" s="784"/>
      <c r="G17" s="785"/>
      <c r="H17" s="786"/>
    </row>
    <row r="18" spans="1:8" ht="13.5">
      <c r="A18" s="22"/>
      <c r="B18" s="787" t="s">
        <v>79</v>
      </c>
      <c r="C18" s="760"/>
      <c r="D18" s="760"/>
      <c r="E18" s="778"/>
      <c r="F18" s="18" t="s">
        <v>1081</v>
      </c>
      <c r="G18" s="19"/>
      <c r="H18" s="20"/>
    </row>
    <row r="19" spans="1:8" ht="13.5">
      <c r="A19" s="23"/>
      <c r="B19" s="788"/>
      <c r="C19" s="779"/>
      <c r="D19" s="779"/>
      <c r="E19" s="780"/>
      <c r="F19" s="18" t="s">
        <v>78</v>
      </c>
      <c r="G19" s="19"/>
      <c r="H19" s="20"/>
    </row>
    <row r="20" spans="1:8" ht="13.5">
      <c r="A20" s="23"/>
      <c r="B20" s="788"/>
      <c r="C20" s="779"/>
      <c r="D20" s="779"/>
      <c r="E20" s="780"/>
      <c r="F20" s="18" t="s">
        <v>123</v>
      </c>
      <c r="G20" s="19"/>
      <c r="H20" s="20"/>
    </row>
    <row r="21" spans="1:8" ht="13.5">
      <c r="A21" s="23"/>
      <c r="B21" s="788"/>
      <c r="C21" s="779"/>
      <c r="D21" s="779"/>
      <c r="E21" s="780"/>
      <c r="F21" s="18" t="s">
        <v>437</v>
      </c>
      <c r="G21" s="19"/>
      <c r="H21" s="20"/>
    </row>
    <row r="22" spans="1:8" ht="13.5">
      <c r="A22" s="23"/>
      <c r="B22" s="789"/>
      <c r="C22" s="781"/>
      <c r="D22" s="781"/>
      <c r="E22" s="782"/>
      <c r="F22" s="18" t="s">
        <v>438</v>
      </c>
      <c r="G22" s="19"/>
      <c r="H22" s="20"/>
    </row>
    <row r="23" spans="1:8" ht="13.5">
      <c r="A23" s="21"/>
      <c r="B23" s="787" t="s">
        <v>80</v>
      </c>
      <c r="C23" s="760"/>
      <c r="D23" s="760"/>
      <c r="E23" s="778"/>
      <c r="F23" s="18" t="s">
        <v>4</v>
      </c>
      <c r="G23" s="19"/>
      <c r="H23" s="20"/>
    </row>
    <row r="24" spans="1:8" ht="13.5">
      <c r="A24" s="21"/>
      <c r="B24" s="788"/>
      <c r="C24" s="779"/>
      <c r="D24" s="779"/>
      <c r="E24" s="780"/>
      <c r="F24" s="18" t="s">
        <v>124</v>
      </c>
      <c r="G24" s="19"/>
      <c r="H24" s="20"/>
    </row>
    <row r="25" spans="1:8" ht="13.5">
      <c r="A25" s="21"/>
      <c r="B25" s="789"/>
      <c r="C25" s="781"/>
      <c r="D25" s="781"/>
      <c r="E25" s="782"/>
      <c r="F25" s="18" t="s">
        <v>1082</v>
      </c>
      <c r="G25" s="19"/>
      <c r="H25" s="20"/>
    </row>
    <row r="26" spans="1:8" ht="13.5">
      <c r="A26" s="21"/>
      <c r="B26" s="790" t="s">
        <v>125</v>
      </c>
      <c r="C26" s="791"/>
      <c r="D26" s="791"/>
      <c r="E26" s="792"/>
      <c r="F26" s="18" t="s">
        <v>1083</v>
      </c>
      <c r="G26" s="19"/>
      <c r="H26" s="20"/>
    </row>
    <row r="27" spans="1:8" ht="13.5">
      <c r="A27" s="21"/>
      <c r="B27" s="788" t="s">
        <v>81</v>
      </c>
      <c r="C27" s="779"/>
      <c r="D27" s="779"/>
      <c r="E27" s="780"/>
      <c r="F27" s="24" t="s">
        <v>5</v>
      </c>
      <c r="G27" s="19"/>
      <c r="H27" s="20"/>
    </row>
    <row r="28" spans="1:8" ht="13.5">
      <c r="A28" s="21"/>
      <c r="B28" s="788"/>
      <c r="C28" s="779"/>
      <c r="D28" s="779"/>
      <c r="E28" s="780"/>
      <c r="F28" s="18" t="s">
        <v>6</v>
      </c>
      <c r="G28" s="19"/>
      <c r="H28" s="20"/>
    </row>
    <row r="29" spans="1:8" ht="13.5">
      <c r="A29" s="25"/>
      <c r="B29" s="789"/>
      <c r="C29" s="781"/>
      <c r="D29" s="781"/>
      <c r="E29" s="782"/>
      <c r="F29" s="18" t="s">
        <v>1084</v>
      </c>
      <c r="G29" s="19"/>
      <c r="H29" s="20"/>
    </row>
    <row r="30" spans="1:8" ht="13.5">
      <c r="A30" s="774" t="s">
        <v>24</v>
      </c>
      <c r="B30" s="775"/>
      <c r="C30" s="775"/>
      <c r="D30" s="775"/>
      <c r="E30" s="775"/>
      <c r="F30" s="775"/>
      <c r="G30" s="775"/>
      <c r="H30" s="777"/>
    </row>
    <row r="31" spans="1:8" ht="13.5">
      <c r="A31" s="759" t="s">
        <v>82</v>
      </c>
      <c r="B31" s="760"/>
      <c r="C31" s="760"/>
      <c r="D31" s="760"/>
      <c r="E31" s="760"/>
      <c r="F31" s="760"/>
      <c r="G31" s="760"/>
      <c r="H31" s="761"/>
    </row>
    <row r="32" spans="1:8" ht="13.5">
      <c r="A32" s="21"/>
      <c r="B32" s="793" t="s">
        <v>83</v>
      </c>
      <c r="C32" s="793"/>
      <c r="D32" s="793"/>
      <c r="E32" s="793"/>
      <c r="F32" s="18" t="s">
        <v>7</v>
      </c>
      <c r="G32" s="19"/>
      <c r="H32" s="20"/>
    </row>
    <row r="33" spans="1:8" ht="13.5">
      <c r="A33" s="21"/>
      <c r="B33" s="794"/>
      <c r="C33" s="794"/>
      <c r="D33" s="794"/>
      <c r="E33" s="794"/>
      <c r="F33" s="18" t="s">
        <v>1085</v>
      </c>
      <c r="G33" s="19"/>
      <c r="H33" s="20"/>
    </row>
    <row r="34" spans="1:8" ht="13.5">
      <c r="A34" s="21"/>
      <c r="B34" s="794"/>
      <c r="C34" s="794"/>
      <c r="D34" s="794"/>
      <c r="E34" s="794"/>
      <c r="F34" s="18" t="s">
        <v>1086</v>
      </c>
      <c r="G34" s="19"/>
      <c r="H34" s="20"/>
    </row>
    <row r="35" spans="1:8" ht="13.5">
      <c r="A35" s="21"/>
      <c r="B35" s="794"/>
      <c r="C35" s="794"/>
      <c r="D35" s="794"/>
      <c r="E35" s="794"/>
      <c r="F35" s="18" t="s">
        <v>1087</v>
      </c>
      <c r="G35" s="19"/>
      <c r="H35" s="20"/>
    </row>
    <row r="36" spans="1:8" ht="13.5">
      <c r="A36" s="21"/>
      <c r="B36" s="794"/>
      <c r="C36" s="794"/>
      <c r="D36" s="794"/>
      <c r="E36" s="794"/>
      <c r="F36" s="18" t="s">
        <v>8</v>
      </c>
      <c r="G36" s="19"/>
      <c r="H36" s="20"/>
    </row>
    <row r="37" spans="1:8" ht="13.5">
      <c r="A37" s="21"/>
      <c r="B37" s="794"/>
      <c r="C37" s="794"/>
      <c r="D37" s="794"/>
      <c r="E37" s="794"/>
      <c r="F37" s="18" t="s">
        <v>1088</v>
      </c>
      <c r="G37" s="19"/>
      <c r="H37" s="20"/>
    </row>
    <row r="38" spans="1:8" ht="13.5">
      <c r="A38" s="21"/>
      <c r="B38" s="794"/>
      <c r="C38" s="794"/>
      <c r="D38" s="794"/>
      <c r="E38" s="794"/>
      <c r="F38" s="18" t="s">
        <v>1089</v>
      </c>
      <c r="G38" s="19"/>
      <c r="H38" s="20"/>
    </row>
    <row r="39" spans="1:8" ht="13.5">
      <c r="A39" s="21"/>
      <c r="B39" s="794"/>
      <c r="C39" s="794"/>
      <c r="D39" s="794"/>
      <c r="E39" s="794"/>
      <c r="F39" s="18" t="s">
        <v>9</v>
      </c>
      <c r="G39" s="19"/>
      <c r="H39" s="20"/>
    </row>
    <row r="40" spans="1:8" ht="13.5">
      <c r="A40" s="21"/>
      <c r="B40" s="794"/>
      <c r="C40" s="794"/>
      <c r="D40" s="794"/>
      <c r="E40" s="794"/>
      <c r="F40" s="18" t="s">
        <v>10</v>
      </c>
      <c r="G40" s="19"/>
      <c r="H40" s="20"/>
    </row>
    <row r="41" spans="1:8" ht="13.5">
      <c r="A41" s="21"/>
      <c r="B41" s="794"/>
      <c r="C41" s="794"/>
      <c r="D41" s="794"/>
      <c r="E41" s="794"/>
      <c r="F41" s="18" t="s">
        <v>513</v>
      </c>
      <c r="G41" s="19"/>
      <c r="H41" s="20"/>
    </row>
    <row r="42" spans="1:8" ht="13.5">
      <c r="A42" s="21"/>
      <c r="B42" s="794"/>
      <c r="C42" s="794"/>
      <c r="D42" s="794"/>
      <c r="E42" s="794"/>
      <c r="F42" s="18" t="s">
        <v>1090</v>
      </c>
      <c r="G42" s="19"/>
      <c r="H42" s="20"/>
    </row>
    <row r="43" spans="1:8" ht="13.5">
      <c r="A43" s="21"/>
      <c r="B43" s="794"/>
      <c r="C43" s="794"/>
      <c r="D43" s="794"/>
      <c r="E43" s="794"/>
      <c r="F43" s="18" t="s">
        <v>514</v>
      </c>
      <c r="G43" s="19"/>
      <c r="H43" s="20"/>
    </row>
    <row r="44" spans="1:8" ht="13.5">
      <c r="A44" s="21"/>
      <c r="B44" s="794"/>
      <c r="C44" s="794"/>
      <c r="D44" s="794"/>
      <c r="E44" s="794"/>
      <c r="F44" s="18" t="s">
        <v>1091</v>
      </c>
      <c r="G44" s="19"/>
      <c r="H44" s="20"/>
    </row>
    <row r="45" spans="1:8" ht="13.5">
      <c r="A45" s="21"/>
      <c r="B45" s="683"/>
      <c r="C45" s="684"/>
      <c r="D45" s="684"/>
      <c r="E45" s="685"/>
      <c r="F45" s="18" t="s">
        <v>1092</v>
      </c>
      <c r="G45" s="19"/>
      <c r="H45" s="20"/>
    </row>
    <row r="46" spans="1:8" ht="13.5">
      <c r="A46" s="21"/>
      <c r="B46" s="765" t="s">
        <v>1093</v>
      </c>
      <c r="C46" s="766"/>
      <c r="D46" s="766"/>
      <c r="E46" s="767"/>
      <c r="F46" s="18" t="s">
        <v>1094</v>
      </c>
      <c r="G46" s="19"/>
      <c r="H46" s="20"/>
    </row>
    <row r="47" spans="1:8" ht="13.5">
      <c r="A47" s="21"/>
      <c r="B47" s="768"/>
      <c r="C47" s="769"/>
      <c r="D47" s="769"/>
      <c r="E47" s="770"/>
      <c r="F47" s="18" t="s">
        <v>126</v>
      </c>
      <c r="G47" s="19"/>
      <c r="H47" s="20"/>
    </row>
    <row r="48" spans="1:8" ht="13.5">
      <c r="A48" s="21"/>
      <c r="B48" s="683"/>
      <c r="C48" s="684"/>
      <c r="D48" s="684"/>
      <c r="E48" s="685"/>
      <c r="F48" s="18" t="s">
        <v>1095</v>
      </c>
      <c r="G48" s="19"/>
      <c r="H48" s="20"/>
    </row>
    <row r="49" spans="1:8" ht="13.5">
      <c r="A49" s="21"/>
      <c r="B49" s="765" t="s">
        <v>84</v>
      </c>
      <c r="C49" s="766"/>
      <c r="D49" s="766"/>
      <c r="E49" s="767"/>
      <c r="F49" s="24" t="s">
        <v>11</v>
      </c>
      <c r="G49" s="19"/>
      <c r="H49" s="20"/>
    </row>
    <row r="50" spans="1:8" ht="13.5">
      <c r="A50" s="21"/>
      <c r="B50" s="768"/>
      <c r="C50" s="769"/>
      <c r="D50" s="769"/>
      <c r="E50" s="770"/>
      <c r="F50" s="18" t="s">
        <v>1096</v>
      </c>
      <c r="G50" s="19"/>
      <c r="H50" s="20"/>
    </row>
    <row r="51" spans="1:8" ht="13.5">
      <c r="A51" s="21"/>
      <c r="B51" s="768"/>
      <c r="C51" s="769"/>
      <c r="D51" s="769"/>
      <c r="E51" s="770"/>
      <c r="F51" s="18" t="s">
        <v>1097</v>
      </c>
      <c r="G51" s="19"/>
      <c r="H51" s="20"/>
    </row>
    <row r="52" spans="1:8" ht="13.5">
      <c r="A52" s="21"/>
      <c r="B52" s="768"/>
      <c r="C52" s="769"/>
      <c r="D52" s="769"/>
      <c r="E52" s="770"/>
      <c r="F52" s="18" t="s">
        <v>1098</v>
      </c>
      <c r="G52" s="19"/>
      <c r="H52" s="20"/>
    </row>
    <row r="53" spans="1:8" ht="13.5">
      <c r="A53" s="21"/>
      <c r="B53" s="768"/>
      <c r="C53" s="769"/>
      <c r="D53" s="769"/>
      <c r="E53" s="770"/>
      <c r="F53" s="18" t="s">
        <v>1099</v>
      </c>
      <c r="G53" s="19"/>
      <c r="H53" s="20"/>
    </row>
    <row r="54" spans="1:8" ht="13.5">
      <c r="A54" s="21"/>
      <c r="B54" s="768"/>
      <c r="C54" s="769"/>
      <c r="D54" s="769"/>
      <c r="E54" s="770"/>
      <c r="F54" s="18" t="s">
        <v>127</v>
      </c>
      <c r="G54" s="19"/>
      <c r="H54" s="20"/>
    </row>
    <row r="55" spans="1:8" ht="13.5">
      <c r="A55" s="21"/>
      <c r="B55" s="768"/>
      <c r="C55" s="769"/>
      <c r="D55" s="769"/>
      <c r="E55" s="770"/>
      <c r="F55" s="18" t="s">
        <v>1100</v>
      </c>
      <c r="G55" s="19"/>
      <c r="H55" s="20"/>
    </row>
    <row r="56" spans="1:8" ht="13.5">
      <c r="A56" s="21"/>
      <c r="B56" s="768"/>
      <c r="C56" s="769"/>
      <c r="D56" s="769"/>
      <c r="E56" s="770"/>
      <c r="F56" s="18" t="s">
        <v>515</v>
      </c>
      <c r="G56" s="19"/>
      <c r="H56" s="20"/>
    </row>
    <row r="57" spans="1:8" ht="13.5">
      <c r="A57" s="21"/>
      <c r="B57" s="768"/>
      <c r="C57" s="769"/>
      <c r="D57" s="769"/>
      <c r="E57" s="770"/>
      <c r="F57" s="18" t="s">
        <v>516</v>
      </c>
      <c r="G57" s="19"/>
      <c r="H57" s="20"/>
    </row>
    <row r="58" spans="1:8" ht="13.5">
      <c r="A58" s="21"/>
      <c r="B58" s="771"/>
      <c r="C58" s="772"/>
      <c r="D58" s="772"/>
      <c r="E58" s="773"/>
      <c r="F58" s="18" t="s">
        <v>1101</v>
      </c>
      <c r="G58" s="19"/>
      <c r="H58" s="20"/>
    </row>
    <row r="59" spans="1:8" ht="13.5">
      <c r="A59" s="21"/>
      <c r="B59" s="765" t="s">
        <v>85</v>
      </c>
      <c r="C59" s="766"/>
      <c r="D59" s="766"/>
      <c r="E59" s="767"/>
      <c r="F59" s="18" t="s">
        <v>1102</v>
      </c>
      <c r="G59" s="19"/>
      <c r="H59" s="20"/>
    </row>
    <row r="60" spans="1:8" ht="13.5">
      <c r="A60" s="21"/>
      <c r="B60" s="768"/>
      <c r="C60" s="769"/>
      <c r="D60" s="769"/>
      <c r="E60" s="770"/>
      <c r="F60" s="18" t="s">
        <v>12</v>
      </c>
      <c r="G60" s="19"/>
      <c r="H60" s="20"/>
    </row>
    <row r="61" spans="1:8" ht="13.5">
      <c r="A61" s="21"/>
      <c r="B61" s="768"/>
      <c r="C61" s="769"/>
      <c r="D61" s="769"/>
      <c r="E61" s="770"/>
      <c r="F61" s="18" t="s">
        <v>128</v>
      </c>
      <c r="G61" s="19"/>
      <c r="H61" s="20"/>
    </row>
    <row r="62" spans="1:8" ht="13.5">
      <c r="A62" s="21"/>
      <c r="B62" s="768"/>
      <c r="C62" s="769"/>
      <c r="D62" s="769"/>
      <c r="E62" s="770"/>
      <c r="F62" s="18" t="s">
        <v>129</v>
      </c>
      <c r="G62" s="19"/>
      <c r="H62" s="20"/>
    </row>
    <row r="63" spans="1:8" ht="13.5">
      <c r="A63" s="21"/>
      <c r="B63" s="768"/>
      <c r="C63" s="769"/>
      <c r="D63" s="769"/>
      <c r="E63" s="770"/>
      <c r="F63" s="18" t="s">
        <v>130</v>
      </c>
      <c r="G63" s="19"/>
      <c r="H63" s="20"/>
    </row>
    <row r="64" spans="1:8" ht="13.5">
      <c r="A64" s="21"/>
      <c r="B64" s="768"/>
      <c r="C64" s="769"/>
      <c r="D64" s="769"/>
      <c r="E64" s="770"/>
      <c r="F64" s="18" t="s">
        <v>1103</v>
      </c>
      <c r="G64" s="19"/>
      <c r="H64" s="20"/>
    </row>
    <row r="65" spans="1:8" ht="13.5">
      <c r="A65" s="21"/>
      <c r="B65" s="768"/>
      <c r="C65" s="769"/>
      <c r="D65" s="769"/>
      <c r="E65" s="770"/>
      <c r="F65" s="18" t="s">
        <v>1104</v>
      </c>
      <c r="G65" s="19"/>
      <c r="H65" s="20"/>
    </row>
    <row r="66" spans="1:8" ht="13.5">
      <c r="A66" s="21"/>
      <c r="B66" s="768"/>
      <c r="C66" s="769"/>
      <c r="D66" s="769"/>
      <c r="E66" s="770"/>
      <c r="F66" s="18" t="s">
        <v>131</v>
      </c>
      <c r="G66" s="19"/>
      <c r="H66" s="20"/>
    </row>
    <row r="67" spans="1:8" ht="13.5">
      <c r="A67" s="21"/>
      <c r="B67" s="768"/>
      <c r="C67" s="769"/>
      <c r="D67" s="769"/>
      <c r="E67" s="770"/>
      <c r="F67" s="18" t="s">
        <v>132</v>
      </c>
      <c r="G67" s="19"/>
      <c r="H67" s="20"/>
    </row>
    <row r="68" spans="1:8" ht="13.5">
      <c r="A68" s="21"/>
      <c r="B68" s="771"/>
      <c r="C68" s="772"/>
      <c r="D68" s="772"/>
      <c r="E68" s="773"/>
      <c r="F68" s="18" t="s">
        <v>1105</v>
      </c>
      <c r="G68" s="19"/>
      <c r="H68" s="20"/>
    </row>
    <row r="69" spans="1:8" ht="13.5">
      <c r="A69" s="21"/>
      <c r="B69" s="765" t="s">
        <v>1106</v>
      </c>
      <c r="C69" s="766"/>
      <c r="D69" s="766"/>
      <c r="E69" s="767"/>
      <c r="F69" s="24" t="s">
        <v>13</v>
      </c>
      <c r="G69" s="19"/>
      <c r="H69" s="20"/>
    </row>
    <row r="70" spans="1:8" ht="13.5">
      <c r="A70" s="21"/>
      <c r="B70" s="768"/>
      <c r="C70" s="769"/>
      <c r="D70" s="769"/>
      <c r="E70" s="770"/>
      <c r="F70" s="18" t="s">
        <v>14</v>
      </c>
      <c r="G70" s="19"/>
      <c r="H70" s="20"/>
    </row>
    <row r="71" spans="1:8" ht="13.5">
      <c r="A71" s="21"/>
      <c r="B71" s="768"/>
      <c r="C71" s="769"/>
      <c r="D71" s="769"/>
      <c r="E71" s="770"/>
      <c r="F71" s="18" t="s">
        <v>15</v>
      </c>
      <c r="G71" s="19"/>
      <c r="H71" s="20"/>
    </row>
    <row r="72" spans="1:8" ht="13.5">
      <c r="A72" s="21"/>
      <c r="B72" s="768"/>
      <c r="C72" s="769"/>
      <c r="D72" s="769"/>
      <c r="E72" s="770"/>
      <c r="F72" s="18" t="s">
        <v>16</v>
      </c>
      <c r="G72" s="19"/>
      <c r="H72" s="20"/>
    </row>
    <row r="73" spans="1:8" ht="13.5">
      <c r="A73" s="21"/>
      <c r="B73" s="771"/>
      <c r="C73" s="772"/>
      <c r="D73" s="772"/>
      <c r="E73" s="773"/>
      <c r="F73" s="18" t="s">
        <v>1107</v>
      </c>
      <c r="G73" s="19"/>
      <c r="H73" s="20"/>
    </row>
    <row r="74" spans="1:8" ht="13.5">
      <c r="A74" s="21"/>
      <c r="B74" s="765" t="s">
        <v>86</v>
      </c>
      <c r="C74" s="766"/>
      <c r="D74" s="766"/>
      <c r="E74" s="767"/>
      <c r="F74" s="18" t="s">
        <v>17</v>
      </c>
      <c r="G74" s="19"/>
      <c r="H74" s="20"/>
    </row>
    <row r="75" spans="1:8" ht="13.5">
      <c r="A75" s="759" t="s">
        <v>1108</v>
      </c>
      <c r="B75" s="760"/>
      <c r="C75" s="760"/>
      <c r="D75" s="760"/>
      <c r="E75" s="760"/>
      <c r="F75" s="760"/>
      <c r="G75" s="760"/>
      <c r="H75" s="761"/>
    </row>
    <row r="76" spans="1:8" ht="13.5">
      <c r="A76" s="23"/>
      <c r="B76" s="790" t="s">
        <v>1109</v>
      </c>
      <c r="C76" s="791"/>
      <c r="D76" s="791"/>
      <c r="E76" s="792"/>
      <c r="F76" s="18" t="s">
        <v>1110</v>
      </c>
      <c r="G76" s="19"/>
      <c r="H76" s="20"/>
    </row>
    <row r="77" spans="1:8" ht="13.5">
      <c r="A77" s="762"/>
      <c r="B77" s="765" t="s">
        <v>94</v>
      </c>
      <c r="C77" s="766"/>
      <c r="D77" s="766"/>
      <c r="E77" s="767"/>
      <c r="F77" s="18" t="s">
        <v>88</v>
      </c>
      <c r="G77" s="26"/>
      <c r="H77" s="20"/>
    </row>
    <row r="78" spans="1:8" ht="13.5">
      <c r="A78" s="762"/>
      <c r="B78" s="768"/>
      <c r="C78" s="769"/>
      <c r="D78" s="769"/>
      <c r="E78" s="770"/>
      <c r="F78" s="18" t="s">
        <v>89</v>
      </c>
      <c r="G78" s="26"/>
      <c r="H78" s="20"/>
    </row>
    <row r="79" spans="1:8" ht="13.5">
      <c r="A79" s="762"/>
      <c r="B79" s="768"/>
      <c r="C79" s="769"/>
      <c r="D79" s="769"/>
      <c r="E79" s="770"/>
      <c r="F79" s="18" t="s">
        <v>90</v>
      </c>
      <c r="G79" s="26"/>
      <c r="H79" s="20"/>
    </row>
    <row r="80" spans="1:8" ht="13.5">
      <c r="A80" s="762"/>
      <c r="B80" s="768"/>
      <c r="C80" s="769"/>
      <c r="D80" s="769"/>
      <c r="E80" s="770"/>
      <c r="F80" s="18" t="s">
        <v>1111</v>
      </c>
      <c r="G80" s="26"/>
      <c r="H80" s="20"/>
    </row>
    <row r="81" spans="1:8" ht="13.5">
      <c r="A81" s="762"/>
      <c r="B81" s="768"/>
      <c r="C81" s="769"/>
      <c r="D81" s="769"/>
      <c r="E81" s="770"/>
      <c r="F81" s="18" t="s">
        <v>91</v>
      </c>
      <c r="G81" s="26"/>
      <c r="H81" s="20"/>
    </row>
    <row r="82" spans="1:8" ht="13.5">
      <c r="A82" s="762"/>
      <c r="B82" s="768"/>
      <c r="C82" s="769"/>
      <c r="D82" s="769"/>
      <c r="E82" s="770"/>
      <c r="F82" s="18" t="s">
        <v>92</v>
      </c>
      <c r="G82" s="26"/>
      <c r="H82" s="20"/>
    </row>
    <row r="83" spans="1:8" ht="13.5">
      <c r="A83" s="762"/>
      <c r="B83" s="768"/>
      <c r="C83" s="769"/>
      <c r="D83" s="769"/>
      <c r="E83" s="770"/>
      <c r="F83" s="18" t="s">
        <v>1112</v>
      </c>
      <c r="G83" s="26"/>
      <c r="H83" s="20"/>
    </row>
    <row r="84" spans="1:8" ht="13.5">
      <c r="A84" s="762"/>
      <c r="B84" s="768"/>
      <c r="C84" s="769"/>
      <c r="D84" s="769"/>
      <c r="E84" s="770"/>
      <c r="F84" s="18" t="s">
        <v>439</v>
      </c>
      <c r="G84" s="26"/>
      <c r="H84" s="20"/>
    </row>
    <row r="85" spans="1:8" ht="13.5">
      <c r="A85" s="762"/>
      <c r="B85" s="768"/>
      <c r="C85" s="769"/>
      <c r="D85" s="769"/>
      <c r="E85" s="770"/>
      <c r="F85" s="18" t="s">
        <v>93</v>
      </c>
      <c r="G85" s="26"/>
      <c r="H85" s="20"/>
    </row>
    <row r="86" spans="1:8" ht="13.5">
      <c r="A86" s="762"/>
      <c r="B86" s="768"/>
      <c r="C86" s="769"/>
      <c r="D86" s="769"/>
      <c r="E86" s="770"/>
      <c r="F86" s="18" t="s">
        <v>1113</v>
      </c>
      <c r="G86" s="26"/>
      <c r="H86" s="20"/>
    </row>
    <row r="87" spans="1:8" ht="13.5">
      <c r="A87" s="762"/>
      <c r="B87" s="765" t="s">
        <v>125</v>
      </c>
      <c r="C87" s="766"/>
      <c r="D87" s="766"/>
      <c r="E87" s="767"/>
      <c r="F87" s="18" t="s">
        <v>133</v>
      </c>
      <c r="G87" s="26"/>
      <c r="H87" s="20"/>
    </row>
    <row r="88" spans="1:8" ht="13.5">
      <c r="A88" s="762"/>
      <c r="B88" s="768"/>
      <c r="C88" s="769"/>
      <c r="D88" s="769"/>
      <c r="E88" s="770"/>
      <c r="F88" s="18" t="s">
        <v>134</v>
      </c>
      <c r="G88" s="26"/>
      <c r="H88" s="20"/>
    </row>
    <row r="89" spans="1:8" ht="13.5">
      <c r="A89" s="762"/>
      <c r="B89" s="765" t="s">
        <v>81</v>
      </c>
      <c r="C89" s="766"/>
      <c r="D89" s="766"/>
      <c r="E89" s="767"/>
      <c r="F89" s="18" t="s">
        <v>95</v>
      </c>
      <c r="G89" s="26"/>
      <c r="H89" s="20"/>
    </row>
    <row r="90" spans="1:8" ht="13.5">
      <c r="A90" s="762"/>
      <c r="B90" s="768"/>
      <c r="C90" s="769"/>
      <c r="D90" s="769"/>
      <c r="E90" s="770"/>
      <c r="F90" s="18" t="s">
        <v>96</v>
      </c>
      <c r="G90" s="26"/>
      <c r="H90" s="20"/>
    </row>
    <row r="91" spans="1:8" ht="13.5">
      <c r="A91" s="762"/>
      <c r="B91" s="768"/>
      <c r="C91" s="769"/>
      <c r="D91" s="769"/>
      <c r="E91" s="770"/>
      <c r="F91" s="18" t="s">
        <v>1114</v>
      </c>
      <c r="G91" s="26"/>
      <c r="H91" s="20"/>
    </row>
    <row r="92" spans="1:8" ht="13.5">
      <c r="A92" s="763"/>
      <c r="B92" s="771"/>
      <c r="C92" s="772"/>
      <c r="D92" s="772"/>
      <c r="E92" s="773"/>
      <c r="F92" s="18" t="s">
        <v>1115</v>
      </c>
      <c r="G92" s="26"/>
      <c r="H92" s="20"/>
    </row>
    <row r="93" spans="1:8" ht="13.5">
      <c r="A93" s="774" t="s">
        <v>25</v>
      </c>
      <c r="B93" s="775"/>
      <c r="C93" s="775"/>
      <c r="D93" s="775"/>
      <c r="E93" s="775"/>
      <c r="F93" s="775"/>
      <c r="G93" s="775"/>
      <c r="H93" s="777"/>
    </row>
    <row r="94" spans="1:8" ht="13.5">
      <c r="A94" s="759" t="s">
        <v>101</v>
      </c>
      <c r="B94" s="760"/>
      <c r="C94" s="760"/>
      <c r="D94" s="760"/>
      <c r="E94" s="760"/>
      <c r="F94" s="760"/>
      <c r="G94" s="760"/>
      <c r="H94" s="761"/>
    </row>
    <row r="95" spans="1:8" ht="13.5">
      <c r="A95" s="762"/>
      <c r="B95" s="764" t="s">
        <v>102</v>
      </c>
      <c r="C95" s="764"/>
      <c r="D95" s="764"/>
      <c r="E95" s="764"/>
      <c r="F95" s="27" t="s">
        <v>1116</v>
      </c>
      <c r="G95" s="26"/>
      <c r="H95" s="28"/>
    </row>
    <row r="96" spans="1:8" ht="13.5">
      <c r="A96" s="762"/>
      <c r="B96" s="764"/>
      <c r="C96" s="764"/>
      <c r="D96" s="764"/>
      <c r="E96" s="764"/>
      <c r="F96" s="27" t="s">
        <v>97</v>
      </c>
      <c r="G96" s="26"/>
      <c r="H96" s="28"/>
    </row>
    <row r="97" spans="1:8" ht="13.5">
      <c r="A97" s="762"/>
      <c r="B97" s="764"/>
      <c r="C97" s="764"/>
      <c r="D97" s="764"/>
      <c r="E97" s="764"/>
      <c r="F97" s="27" t="s">
        <v>1117</v>
      </c>
      <c r="G97" s="26"/>
      <c r="H97" s="28"/>
    </row>
    <row r="98" spans="1:8" ht="13.5">
      <c r="A98" s="762"/>
      <c r="B98" s="764"/>
      <c r="C98" s="764"/>
      <c r="D98" s="764"/>
      <c r="E98" s="764"/>
      <c r="F98" s="27" t="s">
        <v>98</v>
      </c>
      <c r="G98" s="26"/>
      <c r="H98" s="28"/>
    </row>
    <row r="99" spans="1:8" ht="13.5">
      <c r="A99" s="763"/>
      <c r="B99" s="764"/>
      <c r="C99" s="764"/>
      <c r="D99" s="764"/>
      <c r="E99" s="764"/>
      <c r="F99" s="27" t="s">
        <v>517</v>
      </c>
      <c r="G99" s="26"/>
      <c r="H99" s="28"/>
    </row>
    <row r="100" spans="1:8" ht="13.5">
      <c r="A100" s="759" t="s">
        <v>87</v>
      </c>
      <c r="B100" s="760"/>
      <c r="C100" s="760"/>
      <c r="D100" s="760"/>
      <c r="E100" s="760"/>
      <c r="F100" s="760"/>
      <c r="G100" s="760"/>
      <c r="H100" s="761"/>
    </row>
    <row r="101" spans="1:8" ht="13.5">
      <c r="A101" s="762"/>
      <c r="B101" s="764" t="s">
        <v>135</v>
      </c>
      <c r="C101" s="764"/>
      <c r="D101" s="764"/>
      <c r="E101" s="764"/>
      <c r="F101" s="27" t="s">
        <v>136</v>
      </c>
      <c r="G101" s="26"/>
      <c r="H101" s="28"/>
    </row>
    <row r="102" spans="1:8" ht="13.5">
      <c r="A102" s="763"/>
      <c r="B102" s="764" t="s">
        <v>81</v>
      </c>
      <c r="C102" s="764"/>
      <c r="D102" s="764"/>
      <c r="E102" s="764"/>
      <c r="F102" s="27" t="s">
        <v>99</v>
      </c>
      <c r="G102" s="26"/>
      <c r="H102" s="28"/>
    </row>
    <row r="103" spans="1:8" ht="13.5">
      <c r="A103" s="774" t="s">
        <v>26</v>
      </c>
      <c r="B103" s="775"/>
      <c r="C103" s="775"/>
      <c r="D103" s="775"/>
      <c r="E103" s="775"/>
      <c r="F103" s="775"/>
      <c r="G103" s="775"/>
      <c r="H103" s="777"/>
    </row>
    <row r="104" spans="1:8" customFormat="1" ht="13.5">
      <c r="A104" s="795" t="s">
        <v>518</v>
      </c>
      <c r="B104" s="796"/>
      <c r="C104" s="796"/>
      <c r="D104" s="796"/>
      <c r="E104" s="796"/>
      <c r="F104" s="796"/>
      <c r="G104" s="796"/>
      <c r="H104" s="797"/>
    </row>
    <row r="105" spans="1:8" ht="13.5">
      <c r="A105" s="21"/>
      <c r="B105" s="765" t="s">
        <v>1118</v>
      </c>
      <c r="C105" s="766"/>
      <c r="D105" s="766"/>
      <c r="E105" s="767"/>
      <c r="F105" s="18" t="s">
        <v>1119</v>
      </c>
      <c r="G105" s="26"/>
      <c r="H105" s="20"/>
    </row>
    <row r="106" spans="1:8" ht="13.5">
      <c r="A106" s="21"/>
      <c r="B106" s="768"/>
      <c r="C106" s="769"/>
      <c r="D106" s="769"/>
      <c r="E106" s="770"/>
      <c r="F106" s="18" t="s">
        <v>137</v>
      </c>
      <c r="G106" s="26"/>
      <c r="H106" s="20"/>
    </row>
    <row r="107" spans="1:8" ht="13.5">
      <c r="A107" s="21"/>
      <c r="B107" s="768"/>
      <c r="C107" s="769"/>
      <c r="D107" s="769"/>
      <c r="E107" s="770"/>
      <c r="F107" s="18" t="s">
        <v>1120</v>
      </c>
      <c r="G107" s="26"/>
      <c r="H107" s="20"/>
    </row>
    <row r="108" spans="1:8" ht="13.5">
      <c r="A108" s="21"/>
      <c r="B108" s="768"/>
      <c r="C108" s="769"/>
      <c r="D108" s="769"/>
      <c r="E108" s="770"/>
      <c r="F108" s="18" t="s">
        <v>1121</v>
      </c>
      <c r="G108" s="26"/>
      <c r="H108" s="20"/>
    </row>
    <row r="109" spans="1:8" ht="13.5">
      <c r="A109" s="21"/>
      <c r="B109" s="768"/>
      <c r="C109" s="769"/>
      <c r="D109" s="769"/>
      <c r="E109" s="770"/>
      <c r="F109" s="24" t="s">
        <v>138</v>
      </c>
      <c r="G109" s="19"/>
      <c r="H109" s="20"/>
    </row>
    <row r="110" spans="1:8" ht="13.5">
      <c r="A110" s="21"/>
      <c r="B110" s="768"/>
      <c r="C110" s="769"/>
      <c r="D110" s="769"/>
      <c r="E110" s="770"/>
      <c r="F110" s="24" t="s">
        <v>1122</v>
      </c>
      <c r="G110" s="19"/>
      <c r="H110" s="20"/>
    </row>
    <row r="111" spans="1:8" ht="13.5">
      <c r="A111" s="21"/>
      <c r="B111" s="764" t="s">
        <v>1123</v>
      </c>
      <c r="C111" s="764"/>
      <c r="D111" s="764"/>
      <c r="E111" s="764"/>
      <c r="F111" s="18" t="s">
        <v>1124</v>
      </c>
      <c r="G111" s="19"/>
      <c r="H111" s="20"/>
    </row>
    <row r="112" spans="1:8" ht="13.5">
      <c r="A112" s="21"/>
      <c r="B112" s="764"/>
      <c r="C112" s="764"/>
      <c r="D112" s="764"/>
      <c r="E112" s="764"/>
      <c r="F112" s="18" t="s">
        <v>1125</v>
      </c>
      <c r="G112" s="19"/>
      <c r="H112" s="20"/>
    </row>
    <row r="113" spans="1:8" ht="13.5">
      <c r="A113" s="21"/>
      <c r="B113" s="764"/>
      <c r="C113" s="764"/>
      <c r="D113" s="764"/>
      <c r="E113" s="764"/>
      <c r="F113" s="18" t="s">
        <v>18</v>
      </c>
      <c r="G113" s="19"/>
      <c r="H113" s="20"/>
    </row>
    <row r="114" spans="1:8" ht="13.5">
      <c r="A114" s="21"/>
      <c r="B114" s="765" t="s">
        <v>1126</v>
      </c>
      <c r="C114" s="766"/>
      <c r="D114" s="766"/>
      <c r="E114" s="767"/>
      <c r="F114" s="18" t="s">
        <v>1127</v>
      </c>
      <c r="G114" s="19"/>
      <c r="H114" s="20"/>
    </row>
    <row r="115" spans="1:8" ht="13.5">
      <c r="A115" s="21"/>
      <c r="B115" s="768"/>
      <c r="C115" s="769"/>
      <c r="D115" s="769"/>
      <c r="E115" s="770"/>
      <c r="F115" s="18" t="s">
        <v>19</v>
      </c>
      <c r="G115" s="19"/>
      <c r="H115" s="20"/>
    </row>
    <row r="116" spans="1:8" ht="13.5">
      <c r="A116" s="21"/>
      <c r="B116" s="768"/>
      <c r="C116" s="769"/>
      <c r="D116" s="769"/>
      <c r="E116" s="770"/>
      <c r="F116" s="18" t="s">
        <v>1128</v>
      </c>
      <c r="G116" s="19"/>
      <c r="H116" s="20"/>
    </row>
    <row r="117" spans="1:8" ht="13.5">
      <c r="A117" s="21"/>
      <c r="B117" s="768"/>
      <c r="C117" s="769"/>
      <c r="D117" s="769"/>
      <c r="E117" s="770"/>
      <c r="F117" s="18" t="s">
        <v>20</v>
      </c>
      <c r="G117" s="19"/>
      <c r="H117" s="20"/>
    </row>
    <row r="118" spans="1:8" ht="13.5">
      <c r="A118" s="21"/>
      <c r="B118" s="787" t="s">
        <v>104</v>
      </c>
      <c r="C118" s="760"/>
      <c r="D118" s="760"/>
      <c r="E118" s="778"/>
      <c r="F118" s="18" t="s">
        <v>1129</v>
      </c>
      <c r="G118" s="19"/>
      <c r="H118" s="20"/>
    </row>
    <row r="119" spans="1:8" ht="13.5">
      <c r="A119" s="21"/>
      <c r="B119" s="788"/>
      <c r="C119" s="779"/>
      <c r="D119" s="779"/>
      <c r="E119" s="780"/>
      <c r="F119" s="18" t="s">
        <v>1130</v>
      </c>
      <c r="G119" s="19"/>
      <c r="H119" s="20"/>
    </row>
    <row r="120" spans="1:8" ht="13.5">
      <c r="A120" s="21"/>
      <c r="B120" s="788"/>
      <c r="C120" s="779"/>
      <c r="D120" s="779"/>
      <c r="E120" s="780"/>
      <c r="F120" s="18" t="s">
        <v>21</v>
      </c>
      <c r="G120" s="19"/>
      <c r="H120" s="20"/>
    </row>
    <row r="121" spans="1:8" ht="13.5">
      <c r="A121" s="21"/>
      <c r="B121" s="788"/>
      <c r="C121" s="779"/>
      <c r="D121" s="779"/>
      <c r="E121" s="780"/>
      <c r="F121" s="18" t="s">
        <v>1131</v>
      </c>
      <c r="G121" s="19"/>
      <c r="H121" s="20"/>
    </row>
    <row r="122" spans="1:8" ht="13.5">
      <c r="A122" s="21"/>
      <c r="B122" s="789"/>
      <c r="C122" s="781"/>
      <c r="D122" s="781"/>
      <c r="E122" s="782"/>
      <c r="F122" s="18" t="s">
        <v>1132</v>
      </c>
      <c r="G122" s="19"/>
      <c r="H122" s="20"/>
    </row>
    <row r="123" spans="1:8" ht="13.5">
      <c r="A123" s="21"/>
      <c r="B123" s="798" t="s">
        <v>1133</v>
      </c>
      <c r="C123" s="798"/>
      <c r="D123" s="798"/>
      <c r="E123" s="798"/>
      <c r="F123" s="18" t="s">
        <v>22</v>
      </c>
      <c r="G123" s="19"/>
      <c r="H123" s="20"/>
    </row>
    <row r="124" spans="1:8" ht="13.5">
      <c r="A124" s="21"/>
      <c r="B124" s="798"/>
      <c r="C124" s="798"/>
      <c r="D124" s="798"/>
      <c r="E124" s="798"/>
      <c r="F124" s="18" t="s">
        <v>23</v>
      </c>
      <c r="G124" s="19"/>
      <c r="H124" s="20"/>
    </row>
    <row r="125" spans="1:8" ht="13.5">
      <c r="A125" s="21"/>
      <c r="B125" s="799"/>
      <c r="C125" s="799"/>
      <c r="D125" s="799"/>
      <c r="E125" s="799"/>
      <c r="F125" s="18" t="s">
        <v>106</v>
      </c>
      <c r="G125" s="26"/>
      <c r="H125" s="28"/>
    </row>
    <row r="126" spans="1:8" ht="13.5" customHeight="1">
      <c r="A126" s="795" t="s">
        <v>519</v>
      </c>
      <c r="B126" s="796"/>
      <c r="C126" s="796"/>
      <c r="D126" s="796"/>
      <c r="E126" s="796"/>
      <c r="F126" s="796"/>
      <c r="G126" s="796"/>
      <c r="H126" s="797"/>
    </row>
    <row r="127" spans="1:8" ht="13.5" customHeight="1">
      <c r="A127" s="21"/>
      <c r="B127" s="765" t="s">
        <v>1118</v>
      </c>
      <c r="C127" s="766"/>
      <c r="D127" s="766"/>
      <c r="E127" s="767"/>
      <c r="F127" s="18" t="s">
        <v>521</v>
      </c>
      <c r="G127" s="26"/>
      <c r="H127" s="20"/>
    </row>
    <row r="128" spans="1:8" ht="13.5" customHeight="1">
      <c r="A128" s="21"/>
      <c r="B128" s="768"/>
      <c r="C128" s="769"/>
      <c r="D128" s="769"/>
      <c r="E128" s="770"/>
      <c r="F128" s="18" t="s">
        <v>539</v>
      </c>
      <c r="G128" s="26"/>
      <c r="H128" s="20"/>
    </row>
    <row r="129" spans="1:8" ht="13.5">
      <c r="A129" s="21"/>
      <c r="B129" s="768"/>
      <c r="C129" s="769"/>
      <c r="D129" s="769"/>
      <c r="E129" s="770"/>
      <c r="F129" s="18" t="s">
        <v>540</v>
      </c>
      <c r="G129" s="26"/>
      <c r="H129" s="20"/>
    </row>
    <row r="130" spans="1:8" ht="13.5">
      <c r="A130" s="21"/>
      <c r="B130" s="768"/>
      <c r="C130" s="769"/>
      <c r="D130" s="769"/>
      <c r="E130" s="770"/>
      <c r="F130" s="18" t="s">
        <v>541</v>
      </c>
      <c r="G130" s="26"/>
      <c r="H130" s="20"/>
    </row>
    <row r="131" spans="1:8" ht="13.5">
      <c r="A131" s="21"/>
      <c r="B131" s="768"/>
      <c r="C131" s="769"/>
      <c r="D131" s="769"/>
      <c r="E131" s="770"/>
      <c r="F131" s="24" t="s">
        <v>522</v>
      </c>
      <c r="G131" s="19"/>
      <c r="H131" s="20"/>
    </row>
    <row r="132" spans="1:8" ht="13.5">
      <c r="A132" s="21"/>
      <c r="B132" s="768"/>
      <c r="C132" s="769"/>
      <c r="D132" s="769"/>
      <c r="E132" s="770"/>
      <c r="F132" s="24" t="s">
        <v>523</v>
      </c>
      <c r="G132" s="19"/>
      <c r="H132" s="20"/>
    </row>
    <row r="133" spans="1:8" ht="13.5">
      <c r="A133" s="21"/>
      <c r="B133" s="764" t="s">
        <v>1123</v>
      </c>
      <c r="C133" s="764"/>
      <c r="D133" s="764"/>
      <c r="E133" s="764"/>
      <c r="F133" s="18" t="s">
        <v>524</v>
      </c>
      <c r="G133" s="19"/>
      <c r="H133" s="20"/>
    </row>
    <row r="134" spans="1:8" ht="13.5">
      <c r="A134" s="21"/>
      <c r="B134" s="764"/>
      <c r="C134" s="764"/>
      <c r="D134" s="764"/>
      <c r="E134" s="764"/>
      <c r="F134" s="18" t="s">
        <v>525</v>
      </c>
      <c r="G134" s="19"/>
      <c r="H134" s="20"/>
    </row>
    <row r="135" spans="1:8" ht="13.5">
      <c r="A135" s="21"/>
      <c r="B135" s="764"/>
      <c r="C135" s="764"/>
      <c r="D135" s="764"/>
      <c r="E135" s="764"/>
      <c r="F135" s="18" t="s">
        <v>526</v>
      </c>
      <c r="G135" s="19"/>
      <c r="H135" s="20"/>
    </row>
    <row r="136" spans="1:8" ht="13.5">
      <c r="A136" s="21"/>
      <c r="B136" s="765" t="s">
        <v>1126</v>
      </c>
      <c r="C136" s="766"/>
      <c r="D136" s="766"/>
      <c r="E136" s="767"/>
      <c r="F136" s="18" t="s">
        <v>527</v>
      </c>
      <c r="G136" s="19"/>
      <c r="H136" s="20"/>
    </row>
    <row r="137" spans="1:8" ht="13.5">
      <c r="A137" s="21"/>
      <c r="B137" s="768"/>
      <c r="C137" s="769"/>
      <c r="D137" s="769"/>
      <c r="E137" s="770"/>
      <c r="F137" s="18" t="s">
        <v>528</v>
      </c>
      <c r="G137" s="19"/>
      <c r="H137" s="20"/>
    </row>
    <row r="138" spans="1:8" ht="13.5">
      <c r="A138" s="21"/>
      <c r="B138" s="768"/>
      <c r="C138" s="769"/>
      <c r="D138" s="769"/>
      <c r="E138" s="770"/>
      <c r="F138" s="18" t="s">
        <v>529</v>
      </c>
      <c r="G138" s="19"/>
      <c r="H138" s="20"/>
    </row>
    <row r="139" spans="1:8" ht="13.5">
      <c r="A139" s="21"/>
      <c r="B139" s="768"/>
      <c r="C139" s="769"/>
      <c r="D139" s="769"/>
      <c r="E139" s="770"/>
      <c r="F139" s="18" t="s">
        <v>530</v>
      </c>
      <c r="G139" s="19"/>
      <c r="H139" s="20"/>
    </row>
    <row r="140" spans="1:8" ht="13.5">
      <c r="A140" s="21"/>
      <c r="B140" s="787" t="s">
        <v>104</v>
      </c>
      <c r="C140" s="760"/>
      <c r="D140" s="760"/>
      <c r="E140" s="778"/>
      <c r="F140" s="18" t="s">
        <v>531</v>
      </c>
      <c r="G140" s="19"/>
      <c r="H140" s="20"/>
    </row>
    <row r="141" spans="1:8" ht="13.5">
      <c r="A141" s="21"/>
      <c r="B141" s="788"/>
      <c r="C141" s="779"/>
      <c r="D141" s="779"/>
      <c r="E141" s="780"/>
      <c r="F141" s="18" t="s">
        <v>532</v>
      </c>
      <c r="G141" s="19"/>
      <c r="H141" s="20"/>
    </row>
    <row r="142" spans="1:8" ht="13.5">
      <c r="A142" s="21"/>
      <c r="B142" s="788"/>
      <c r="C142" s="779"/>
      <c r="D142" s="779"/>
      <c r="E142" s="780"/>
      <c r="F142" s="18" t="s">
        <v>533</v>
      </c>
      <c r="G142" s="19"/>
      <c r="H142" s="20"/>
    </row>
    <row r="143" spans="1:8" ht="13.5">
      <c r="A143" s="21"/>
      <c r="B143" s="788"/>
      <c r="C143" s="779"/>
      <c r="D143" s="779"/>
      <c r="E143" s="780"/>
      <c r="F143" s="18" t="s">
        <v>534</v>
      </c>
      <c r="G143" s="19"/>
      <c r="H143" s="20"/>
    </row>
    <row r="144" spans="1:8" ht="13.5">
      <c r="A144" s="21"/>
      <c r="B144" s="789"/>
      <c r="C144" s="781"/>
      <c r="D144" s="781"/>
      <c r="E144" s="782"/>
      <c r="F144" s="18" t="s">
        <v>535</v>
      </c>
      <c r="G144" s="19"/>
      <c r="H144" s="20"/>
    </row>
    <row r="145" spans="1:8" ht="13.5">
      <c r="A145" s="21"/>
      <c r="B145" s="798" t="s">
        <v>105</v>
      </c>
      <c r="C145" s="798"/>
      <c r="D145" s="798"/>
      <c r="E145" s="798"/>
      <c r="F145" s="18" t="s">
        <v>536</v>
      </c>
      <c r="G145" s="19"/>
      <c r="H145" s="20"/>
    </row>
    <row r="146" spans="1:8" ht="13.5">
      <c r="A146" s="21"/>
      <c r="B146" s="798"/>
      <c r="C146" s="798"/>
      <c r="D146" s="798"/>
      <c r="E146" s="798"/>
      <c r="F146" s="18" t="s">
        <v>537</v>
      </c>
      <c r="G146" s="19"/>
      <c r="H146" s="20"/>
    </row>
    <row r="147" spans="1:8" ht="13.5">
      <c r="A147" s="21"/>
      <c r="B147" s="799"/>
      <c r="C147" s="799"/>
      <c r="D147" s="799"/>
      <c r="E147" s="799"/>
      <c r="F147" s="18" t="s">
        <v>538</v>
      </c>
      <c r="G147" s="26"/>
      <c r="H147" s="28"/>
    </row>
    <row r="148" spans="1:8" ht="13.5">
      <c r="A148" s="795" t="s">
        <v>520</v>
      </c>
      <c r="B148" s="796"/>
      <c r="C148" s="796"/>
      <c r="D148" s="796"/>
      <c r="E148" s="796"/>
      <c r="F148" s="796"/>
      <c r="G148" s="796"/>
      <c r="H148" s="797"/>
    </row>
    <row r="149" spans="1:8" ht="13.5">
      <c r="A149" s="21"/>
      <c r="B149" s="765" t="s">
        <v>102</v>
      </c>
      <c r="C149" s="766"/>
      <c r="D149" s="766"/>
      <c r="E149" s="767"/>
      <c r="F149" s="18" t="s">
        <v>542</v>
      </c>
      <c r="G149" s="26"/>
      <c r="H149" s="20"/>
    </row>
    <row r="150" spans="1:8" ht="13.5">
      <c r="A150" s="21"/>
      <c r="B150" s="768"/>
      <c r="C150" s="769"/>
      <c r="D150" s="769"/>
      <c r="E150" s="770"/>
      <c r="F150" s="18" t="s">
        <v>543</v>
      </c>
      <c r="G150" s="26"/>
      <c r="H150" s="20"/>
    </row>
    <row r="151" spans="1:8" ht="13.5">
      <c r="A151" s="21"/>
      <c r="B151" s="768"/>
      <c r="C151" s="769"/>
      <c r="D151" s="769"/>
      <c r="E151" s="770"/>
      <c r="F151" s="18" t="s">
        <v>544</v>
      </c>
      <c r="G151" s="26"/>
      <c r="H151" s="20"/>
    </row>
    <row r="152" spans="1:8" ht="13.5">
      <c r="A152" s="21"/>
      <c r="B152" s="768"/>
      <c r="C152" s="769"/>
      <c r="D152" s="769"/>
      <c r="E152" s="770"/>
      <c r="F152" s="18" t="s">
        <v>545</v>
      </c>
      <c r="G152" s="26"/>
      <c r="H152" s="20"/>
    </row>
    <row r="153" spans="1:8" ht="13.5">
      <c r="A153" s="21"/>
      <c r="B153" s="765" t="s">
        <v>103</v>
      </c>
      <c r="C153" s="766"/>
      <c r="D153" s="766"/>
      <c r="E153" s="767"/>
      <c r="F153" s="18" t="s">
        <v>546</v>
      </c>
      <c r="G153" s="19"/>
      <c r="H153" s="20"/>
    </row>
    <row r="154" spans="1:8" ht="13.5">
      <c r="A154" s="21"/>
      <c r="B154" s="768"/>
      <c r="C154" s="769"/>
      <c r="D154" s="769"/>
      <c r="E154" s="770"/>
      <c r="F154" s="18" t="s">
        <v>1134</v>
      </c>
      <c r="G154" s="19"/>
      <c r="H154" s="20"/>
    </row>
    <row r="155" spans="1:8" ht="13.5">
      <c r="A155" s="21"/>
      <c r="B155" s="768"/>
      <c r="C155" s="769"/>
      <c r="D155" s="769"/>
      <c r="E155" s="770"/>
      <c r="F155" s="18" t="s">
        <v>1135</v>
      </c>
      <c r="G155" s="19"/>
      <c r="H155" s="20"/>
    </row>
    <row r="156" spans="1:8" ht="13.5">
      <c r="A156" s="21"/>
      <c r="B156" s="768"/>
      <c r="C156" s="769"/>
      <c r="D156" s="769"/>
      <c r="E156" s="770"/>
      <c r="F156" s="18" t="s">
        <v>547</v>
      </c>
      <c r="G156" s="19"/>
      <c r="H156" s="20"/>
    </row>
    <row r="157" spans="1:8" ht="13.5">
      <c r="A157" s="21"/>
      <c r="B157" s="787" t="s">
        <v>1136</v>
      </c>
      <c r="C157" s="760"/>
      <c r="D157" s="760"/>
      <c r="E157" s="778"/>
      <c r="F157" s="18" t="s">
        <v>1137</v>
      </c>
      <c r="G157" s="19"/>
      <c r="H157" s="20"/>
    </row>
    <row r="158" spans="1:8" ht="13.5">
      <c r="A158" s="21"/>
      <c r="B158" s="788"/>
      <c r="C158" s="779"/>
      <c r="D158" s="779"/>
      <c r="E158" s="780"/>
      <c r="F158" s="18" t="s">
        <v>548</v>
      </c>
      <c r="G158" s="19"/>
      <c r="H158" s="20"/>
    </row>
    <row r="159" spans="1:8" ht="13.5">
      <c r="A159" s="21"/>
      <c r="B159" s="788"/>
      <c r="C159" s="779"/>
      <c r="D159" s="779"/>
      <c r="E159" s="780"/>
      <c r="F159" s="18" t="s">
        <v>1138</v>
      </c>
      <c r="G159" s="19"/>
      <c r="H159" s="20"/>
    </row>
    <row r="160" spans="1:8" ht="13.5">
      <c r="A160" s="759" t="s">
        <v>87</v>
      </c>
      <c r="B160" s="760"/>
      <c r="C160" s="760"/>
      <c r="D160" s="760"/>
      <c r="E160" s="760"/>
      <c r="F160" s="760"/>
      <c r="G160" s="760"/>
      <c r="H160" s="761"/>
    </row>
    <row r="161" spans="1:8" ht="13.5">
      <c r="A161" s="693"/>
      <c r="B161" s="798" t="s">
        <v>100</v>
      </c>
      <c r="C161" s="798"/>
      <c r="D161" s="798"/>
      <c r="E161" s="798"/>
      <c r="F161" s="27" t="s">
        <v>549</v>
      </c>
      <c r="G161" s="26"/>
      <c r="H161" s="20"/>
    </row>
    <row r="162" spans="1:8" ht="13.5">
      <c r="A162" s="693"/>
      <c r="B162" s="798" t="s">
        <v>94</v>
      </c>
      <c r="C162" s="798"/>
      <c r="D162" s="798"/>
      <c r="E162" s="798"/>
      <c r="F162" s="27" t="s">
        <v>550</v>
      </c>
      <c r="G162" s="26"/>
      <c r="H162" s="20"/>
    </row>
    <row r="163" spans="1:8" ht="13.5">
      <c r="A163" s="693"/>
      <c r="B163" s="798" t="s">
        <v>139</v>
      </c>
      <c r="C163" s="798"/>
      <c r="D163" s="798"/>
      <c r="E163" s="798"/>
      <c r="F163" s="27" t="s">
        <v>551</v>
      </c>
      <c r="G163" s="26"/>
      <c r="H163" s="20"/>
    </row>
    <row r="164" spans="1:8" ht="13.5">
      <c r="A164" s="693"/>
      <c r="B164" s="692"/>
      <c r="C164" s="692"/>
      <c r="D164" s="692"/>
      <c r="E164" s="692"/>
      <c r="F164" s="378"/>
      <c r="G164" s="30"/>
      <c r="H164" s="28"/>
    </row>
    <row r="165" spans="1:8" ht="13.5">
      <c r="A165" s="774" t="s">
        <v>27</v>
      </c>
      <c r="B165" s="775"/>
      <c r="C165" s="775"/>
      <c r="D165" s="775"/>
      <c r="E165" s="775"/>
      <c r="F165" s="775"/>
      <c r="G165" s="775"/>
      <c r="H165" s="777"/>
    </row>
    <row r="166" spans="1:8" ht="13.5">
      <c r="A166" s="800"/>
      <c r="B166" s="801"/>
      <c r="C166" s="801"/>
      <c r="D166" s="801"/>
      <c r="E166" s="802"/>
      <c r="F166" s="29" t="s">
        <v>1139</v>
      </c>
      <c r="G166" s="19"/>
      <c r="H166" s="20"/>
    </row>
    <row r="167" spans="1:8" ht="13.5">
      <c r="A167" s="803"/>
      <c r="B167" s="804"/>
      <c r="C167" s="804"/>
      <c r="D167" s="804"/>
      <c r="E167" s="805"/>
      <c r="F167" s="29" t="s">
        <v>28</v>
      </c>
      <c r="G167" s="19"/>
      <c r="H167" s="20"/>
    </row>
    <row r="168" spans="1:8" ht="13.5">
      <c r="A168" s="803"/>
      <c r="B168" s="804"/>
      <c r="C168" s="804"/>
      <c r="D168" s="804"/>
      <c r="E168" s="805"/>
      <c r="F168" s="29" t="s">
        <v>552</v>
      </c>
      <c r="G168" s="19"/>
      <c r="H168" s="20"/>
    </row>
    <row r="169" spans="1:8" ht="13.5">
      <c r="A169" s="803"/>
      <c r="B169" s="804"/>
      <c r="C169" s="804"/>
      <c r="D169" s="804"/>
      <c r="E169" s="805"/>
      <c r="F169" s="29" t="s">
        <v>553</v>
      </c>
      <c r="G169" s="19"/>
      <c r="H169" s="20"/>
    </row>
    <row r="170" spans="1:8" ht="13.5">
      <c r="A170" s="774" t="s">
        <v>1140</v>
      </c>
      <c r="B170" s="775"/>
      <c r="C170" s="775"/>
      <c r="D170" s="775"/>
      <c r="E170" s="775"/>
      <c r="F170" s="775"/>
      <c r="G170" s="775"/>
      <c r="H170" s="777"/>
    </row>
    <row r="171" spans="1:8" ht="13.5">
      <c r="A171" s="759" t="s">
        <v>107</v>
      </c>
      <c r="B171" s="760"/>
      <c r="C171" s="760"/>
      <c r="D171" s="760"/>
      <c r="E171" s="760"/>
      <c r="F171" s="791"/>
      <c r="G171" s="30"/>
      <c r="H171" s="28"/>
    </row>
    <row r="172" spans="1:8" ht="13.5">
      <c r="A172" s="693"/>
      <c r="B172" s="765"/>
      <c r="C172" s="766"/>
      <c r="D172" s="766"/>
      <c r="E172" s="767"/>
      <c r="F172" s="29" t="s">
        <v>29</v>
      </c>
      <c r="G172" s="19"/>
      <c r="H172" s="20"/>
    </row>
    <row r="173" spans="1:8" ht="13.5">
      <c r="A173" s="693"/>
      <c r="B173" s="768"/>
      <c r="C173" s="769"/>
      <c r="D173" s="769"/>
      <c r="E173" s="770"/>
      <c r="F173" s="29" t="s">
        <v>30</v>
      </c>
      <c r="G173" s="19"/>
      <c r="H173" s="20"/>
    </row>
    <row r="174" spans="1:8" ht="13.5">
      <c r="A174" s="693"/>
      <c r="B174" s="768"/>
      <c r="C174" s="769"/>
      <c r="D174" s="769"/>
      <c r="E174" s="770"/>
      <c r="F174" s="29" t="s">
        <v>31</v>
      </c>
      <c r="G174" s="19"/>
      <c r="H174" s="20"/>
    </row>
    <row r="175" spans="1:8" ht="13.5">
      <c r="A175" s="693"/>
      <c r="B175" s="768"/>
      <c r="C175" s="769"/>
      <c r="D175" s="769"/>
      <c r="E175" s="770"/>
      <c r="F175" s="29" t="s">
        <v>1141</v>
      </c>
      <c r="G175" s="19"/>
      <c r="H175" s="20"/>
    </row>
    <row r="176" spans="1:8" ht="13.5">
      <c r="A176" s="693"/>
      <c r="B176" s="768"/>
      <c r="C176" s="769"/>
      <c r="D176" s="769"/>
      <c r="E176" s="770"/>
      <c r="F176" s="29" t="s">
        <v>32</v>
      </c>
      <c r="G176" s="19"/>
      <c r="H176" s="20"/>
    </row>
    <row r="177" spans="1:8" ht="13.5">
      <c r="A177" s="693"/>
      <c r="B177" s="768"/>
      <c r="C177" s="769"/>
      <c r="D177" s="769"/>
      <c r="E177" s="770"/>
      <c r="F177" s="29" t="s">
        <v>1142</v>
      </c>
      <c r="G177" s="19"/>
      <c r="H177" s="20"/>
    </row>
    <row r="178" spans="1:8" ht="13.5">
      <c r="A178" s="693"/>
      <c r="B178" s="768"/>
      <c r="C178" s="769"/>
      <c r="D178" s="769"/>
      <c r="E178" s="770"/>
      <c r="F178" s="29" t="s">
        <v>1143</v>
      </c>
      <c r="G178" s="19"/>
      <c r="H178" s="20"/>
    </row>
    <row r="179" spans="1:8" ht="13.5">
      <c r="A179" s="693"/>
      <c r="B179" s="768"/>
      <c r="C179" s="769"/>
      <c r="D179" s="769"/>
      <c r="E179" s="770"/>
      <c r="F179" s="29" t="s">
        <v>1144</v>
      </c>
      <c r="G179" s="19"/>
      <c r="H179" s="20"/>
    </row>
    <row r="180" spans="1:8" ht="13.5">
      <c r="A180" s="693"/>
      <c r="B180" s="768"/>
      <c r="C180" s="769"/>
      <c r="D180" s="769"/>
      <c r="E180" s="770"/>
      <c r="F180" s="29" t="s">
        <v>1145</v>
      </c>
      <c r="G180" s="19"/>
      <c r="H180" s="20"/>
    </row>
    <row r="181" spans="1:8" ht="13.5">
      <c r="A181" s="693"/>
      <c r="B181" s="768"/>
      <c r="C181" s="769"/>
      <c r="D181" s="769"/>
      <c r="E181" s="770"/>
      <c r="F181" s="29" t="s">
        <v>440</v>
      </c>
      <c r="G181" s="19"/>
      <c r="H181" s="20"/>
    </row>
    <row r="182" spans="1:8" ht="13.5">
      <c r="A182" s="693"/>
      <c r="B182" s="771"/>
      <c r="C182" s="772"/>
      <c r="D182" s="772"/>
      <c r="E182" s="773"/>
      <c r="F182" s="29" t="s">
        <v>1146</v>
      </c>
      <c r="G182" s="19"/>
      <c r="H182" s="20"/>
    </row>
    <row r="183" spans="1:8" ht="13.5">
      <c r="A183" s="806" t="s">
        <v>109</v>
      </c>
      <c r="B183" s="766"/>
      <c r="C183" s="766"/>
      <c r="D183" s="766"/>
      <c r="E183" s="766"/>
      <c r="F183" s="766"/>
      <c r="G183" s="766"/>
      <c r="H183" s="807"/>
    </row>
    <row r="184" spans="1:8" ht="13.5">
      <c r="A184" s="21"/>
      <c r="B184" s="799" t="s">
        <v>108</v>
      </c>
      <c r="C184" s="799"/>
      <c r="D184" s="799"/>
      <c r="E184" s="799"/>
      <c r="F184" s="29" t="s">
        <v>1147</v>
      </c>
      <c r="G184" s="19"/>
      <c r="H184" s="20"/>
    </row>
    <row r="185" spans="1:8" ht="13.5">
      <c r="A185" s="21"/>
      <c r="B185" s="808"/>
      <c r="C185" s="808"/>
      <c r="D185" s="808"/>
      <c r="E185" s="808"/>
      <c r="F185" s="29" t="s">
        <v>33</v>
      </c>
      <c r="G185" s="19"/>
      <c r="H185" s="20"/>
    </row>
    <row r="186" spans="1:8" ht="13.5">
      <c r="A186" s="21"/>
      <c r="B186" s="808"/>
      <c r="C186" s="808"/>
      <c r="D186" s="808"/>
      <c r="E186" s="808"/>
      <c r="F186" s="29" t="s">
        <v>34</v>
      </c>
      <c r="G186" s="19"/>
      <c r="H186" s="20"/>
    </row>
    <row r="187" spans="1:8" ht="13.5">
      <c r="A187" s="21"/>
      <c r="B187" s="808"/>
      <c r="C187" s="808"/>
      <c r="D187" s="808"/>
      <c r="E187" s="808"/>
      <c r="F187" s="29" t="s">
        <v>140</v>
      </c>
      <c r="G187" s="19"/>
      <c r="H187" s="20"/>
    </row>
    <row r="188" spans="1:8" ht="13.5">
      <c r="A188" s="21"/>
      <c r="B188" s="808"/>
      <c r="C188" s="808"/>
      <c r="D188" s="808"/>
      <c r="E188" s="808"/>
      <c r="F188" s="29" t="s">
        <v>1148</v>
      </c>
      <c r="G188" s="19"/>
      <c r="H188" s="20"/>
    </row>
    <row r="189" spans="1:8" ht="13.5">
      <c r="A189" s="21"/>
      <c r="B189" s="808"/>
      <c r="C189" s="808"/>
      <c r="D189" s="808"/>
      <c r="E189" s="808"/>
      <c r="F189" s="29" t="s">
        <v>35</v>
      </c>
      <c r="G189" s="19"/>
      <c r="H189" s="20"/>
    </row>
    <row r="190" spans="1:8" ht="13.5">
      <c r="A190" s="21"/>
      <c r="B190" s="808"/>
      <c r="C190" s="808"/>
      <c r="D190" s="808"/>
      <c r="E190" s="808"/>
      <c r="F190" s="29" t="s">
        <v>36</v>
      </c>
      <c r="G190" s="19"/>
      <c r="H190" s="20"/>
    </row>
    <row r="191" spans="1:8" ht="13.5">
      <c r="A191" s="21"/>
      <c r="B191" s="808"/>
      <c r="C191" s="808"/>
      <c r="D191" s="808"/>
      <c r="E191" s="808"/>
      <c r="F191" s="29" t="s">
        <v>37</v>
      </c>
      <c r="G191" s="19"/>
      <c r="H191" s="20"/>
    </row>
    <row r="192" spans="1:8" ht="13.5">
      <c r="A192" s="21"/>
      <c r="B192" s="808"/>
      <c r="C192" s="808"/>
      <c r="D192" s="808"/>
      <c r="E192" s="808"/>
      <c r="F192" s="29" t="s">
        <v>38</v>
      </c>
      <c r="G192" s="19"/>
      <c r="H192" s="20"/>
    </row>
    <row r="193" spans="1:8" ht="13.5">
      <c r="A193" s="21"/>
      <c r="B193" s="808"/>
      <c r="C193" s="808"/>
      <c r="D193" s="808"/>
      <c r="E193" s="808"/>
      <c r="F193" s="29" t="s">
        <v>39</v>
      </c>
      <c r="G193" s="19"/>
      <c r="H193" s="20"/>
    </row>
    <row r="194" spans="1:8" ht="13.5">
      <c r="A194" s="21"/>
      <c r="B194" s="808"/>
      <c r="C194" s="808"/>
      <c r="D194" s="808"/>
      <c r="E194" s="808"/>
      <c r="F194" s="29" t="s">
        <v>141</v>
      </c>
      <c r="G194" s="19"/>
      <c r="H194" s="20"/>
    </row>
    <row r="195" spans="1:8" ht="13.5">
      <c r="A195" s="21"/>
      <c r="B195" s="808"/>
      <c r="C195" s="808"/>
      <c r="D195" s="808"/>
      <c r="E195" s="808"/>
      <c r="F195" s="29" t="s">
        <v>40</v>
      </c>
      <c r="G195" s="19"/>
      <c r="H195" s="20"/>
    </row>
    <row r="196" spans="1:8" ht="13.5">
      <c r="A196" s="21"/>
      <c r="B196" s="808"/>
      <c r="C196" s="808"/>
      <c r="D196" s="808"/>
      <c r="E196" s="808"/>
      <c r="F196" s="29" t="s">
        <v>1149</v>
      </c>
      <c r="G196" s="19"/>
      <c r="H196" s="20"/>
    </row>
    <row r="197" spans="1:8" ht="13.5">
      <c r="A197" s="21"/>
      <c r="B197" s="808"/>
      <c r="C197" s="808"/>
      <c r="D197" s="808"/>
      <c r="E197" s="808"/>
      <c r="F197" s="29" t="s">
        <v>41</v>
      </c>
      <c r="G197" s="19"/>
      <c r="H197" s="20"/>
    </row>
    <row r="198" spans="1:8" ht="13.5">
      <c r="A198" s="21"/>
      <c r="B198" s="808"/>
      <c r="C198" s="808"/>
      <c r="D198" s="808"/>
      <c r="E198" s="808"/>
      <c r="F198" s="29" t="s">
        <v>42</v>
      </c>
      <c r="G198" s="19"/>
      <c r="H198" s="20"/>
    </row>
    <row r="199" spans="1:8" ht="13.5">
      <c r="A199" s="21"/>
      <c r="B199" s="808"/>
      <c r="C199" s="808"/>
      <c r="D199" s="808"/>
      <c r="E199" s="808"/>
      <c r="F199" s="29" t="s">
        <v>43</v>
      </c>
      <c r="G199" s="19"/>
      <c r="H199" s="20"/>
    </row>
    <row r="200" spans="1:8" ht="13.5">
      <c r="A200" s="21"/>
      <c r="B200" s="808"/>
      <c r="C200" s="808"/>
      <c r="D200" s="808"/>
      <c r="E200" s="808"/>
      <c r="F200" s="29" t="s">
        <v>468</v>
      </c>
      <c r="G200" s="19"/>
      <c r="H200" s="20"/>
    </row>
    <row r="201" spans="1:8" ht="13.5">
      <c r="A201" s="21"/>
      <c r="B201" s="808"/>
      <c r="C201" s="808"/>
      <c r="D201" s="808"/>
      <c r="E201" s="808"/>
      <c r="F201" s="29" t="s">
        <v>44</v>
      </c>
      <c r="G201" s="19"/>
      <c r="H201" s="20"/>
    </row>
    <row r="202" spans="1:8" ht="13.5">
      <c r="A202" s="21"/>
      <c r="B202" s="808"/>
      <c r="C202" s="808"/>
      <c r="D202" s="808"/>
      <c r="E202" s="808"/>
      <c r="F202" s="29" t="s">
        <v>45</v>
      </c>
      <c r="G202" s="19"/>
      <c r="H202" s="20"/>
    </row>
    <row r="203" spans="1:8" ht="13.5">
      <c r="A203" s="21"/>
      <c r="B203" s="686"/>
      <c r="C203" s="687"/>
      <c r="D203" s="687"/>
      <c r="E203" s="688"/>
      <c r="F203" s="29" t="s">
        <v>1150</v>
      </c>
      <c r="G203" s="19"/>
      <c r="H203" s="20"/>
    </row>
    <row r="204" spans="1:8" ht="13.5">
      <c r="A204" s="21"/>
      <c r="B204" s="686"/>
      <c r="C204" s="687"/>
      <c r="D204" s="687"/>
      <c r="E204" s="688"/>
      <c r="F204" s="29" t="s">
        <v>1151</v>
      </c>
      <c r="G204" s="19"/>
      <c r="H204" s="20"/>
    </row>
    <row r="205" spans="1:8" ht="13.5">
      <c r="A205" s="21"/>
      <c r="B205" s="689"/>
      <c r="C205" s="690"/>
      <c r="D205" s="690"/>
      <c r="E205" s="691"/>
      <c r="F205" s="29" t="s">
        <v>1152</v>
      </c>
      <c r="G205" s="19"/>
      <c r="H205" s="20"/>
    </row>
    <row r="206" spans="1:8" ht="13.5">
      <c r="A206" s="21"/>
      <c r="B206" s="787" t="s">
        <v>110</v>
      </c>
      <c r="C206" s="760"/>
      <c r="D206" s="760"/>
      <c r="E206" s="778"/>
      <c r="F206" s="29" t="s">
        <v>46</v>
      </c>
      <c r="G206" s="19"/>
      <c r="H206" s="20"/>
    </row>
    <row r="207" spans="1:8" ht="13.5">
      <c r="A207" s="21"/>
      <c r="B207" s="788"/>
      <c r="C207" s="779"/>
      <c r="D207" s="779"/>
      <c r="E207" s="780"/>
      <c r="F207" s="29" t="s">
        <v>47</v>
      </c>
      <c r="G207" s="19"/>
      <c r="H207" s="20"/>
    </row>
    <row r="208" spans="1:8" ht="13.5">
      <c r="A208" s="21"/>
      <c r="B208" s="788"/>
      <c r="C208" s="779"/>
      <c r="D208" s="779"/>
      <c r="E208" s="780"/>
      <c r="F208" s="29" t="s">
        <v>1153</v>
      </c>
      <c r="G208" s="19"/>
      <c r="H208" s="20"/>
    </row>
    <row r="209" spans="1:8" ht="13.5">
      <c r="A209" s="21"/>
      <c r="B209" s="788"/>
      <c r="C209" s="779"/>
      <c r="D209" s="779"/>
      <c r="E209" s="780"/>
      <c r="F209" s="29" t="s">
        <v>48</v>
      </c>
      <c r="G209" s="19"/>
      <c r="H209" s="20"/>
    </row>
    <row r="210" spans="1:8" ht="13.5">
      <c r="A210" s="21"/>
      <c r="B210" s="788"/>
      <c r="C210" s="779"/>
      <c r="D210" s="779"/>
      <c r="E210" s="780"/>
      <c r="F210" s="29" t="s">
        <v>49</v>
      </c>
      <c r="G210" s="19"/>
      <c r="H210" s="20"/>
    </row>
    <row r="211" spans="1:8" ht="13.5">
      <c r="A211" s="21"/>
      <c r="B211" s="788"/>
      <c r="C211" s="779"/>
      <c r="D211" s="779"/>
      <c r="E211" s="780"/>
      <c r="F211" s="29" t="s">
        <v>50</v>
      </c>
      <c r="G211" s="19"/>
      <c r="H211" s="20"/>
    </row>
    <row r="212" spans="1:8" ht="13.5">
      <c r="A212" s="21"/>
      <c r="B212" s="788"/>
      <c r="C212" s="779"/>
      <c r="D212" s="779"/>
      <c r="E212" s="780"/>
      <c r="F212" s="29" t="s">
        <v>51</v>
      </c>
      <c r="G212" s="19"/>
      <c r="H212" s="20"/>
    </row>
    <row r="213" spans="1:8" ht="13.5">
      <c r="A213" s="21"/>
      <c r="B213" s="788"/>
      <c r="C213" s="779"/>
      <c r="D213" s="779"/>
      <c r="E213" s="780"/>
      <c r="F213" s="29" t="s">
        <v>52</v>
      </c>
      <c r="G213" s="19"/>
      <c r="H213" s="20"/>
    </row>
    <row r="214" spans="1:8" ht="13.5">
      <c r="A214" s="21"/>
      <c r="B214" s="788"/>
      <c r="C214" s="779"/>
      <c r="D214" s="779"/>
      <c r="E214" s="780"/>
      <c r="F214" s="29" t="s">
        <v>53</v>
      </c>
      <c r="G214" s="19"/>
      <c r="H214" s="20"/>
    </row>
    <row r="215" spans="1:8" ht="13.5">
      <c r="A215" s="21"/>
      <c r="B215" s="788"/>
      <c r="C215" s="779"/>
      <c r="D215" s="779"/>
      <c r="E215" s="780"/>
      <c r="F215" s="29" t="s">
        <v>54</v>
      </c>
      <c r="G215" s="19"/>
      <c r="H215" s="20"/>
    </row>
    <row r="216" spans="1:8" ht="13.5">
      <c r="A216" s="21"/>
      <c r="B216" s="788"/>
      <c r="C216" s="779"/>
      <c r="D216" s="779"/>
      <c r="E216" s="780"/>
      <c r="F216" s="29" t="s">
        <v>1154</v>
      </c>
      <c r="G216" s="19"/>
      <c r="H216" s="20"/>
    </row>
    <row r="217" spans="1:8" ht="13.5">
      <c r="A217" s="21"/>
      <c r="B217" s="788"/>
      <c r="C217" s="779"/>
      <c r="D217" s="779"/>
      <c r="E217" s="780"/>
      <c r="F217" s="29" t="s">
        <v>55</v>
      </c>
      <c r="G217" s="19"/>
      <c r="H217" s="20"/>
    </row>
    <row r="218" spans="1:8" ht="13.5">
      <c r="A218" s="21"/>
      <c r="B218" s="789"/>
      <c r="C218" s="781"/>
      <c r="D218" s="781"/>
      <c r="E218" s="782"/>
      <c r="F218" s="29" t="s">
        <v>441</v>
      </c>
      <c r="G218" s="19"/>
      <c r="H218" s="20"/>
    </row>
    <row r="219" spans="1:8" ht="13.5">
      <c r="A219" s="693"/>
      <c r="B219" s="787" t="s">
        <v>111</v>
      </c>
      <c r="C219" s="760"/>
      <c r="D219" s="760"/>
      <c r="E219" s="778"/>
      <c r="F219" s="31" t="s">
        <v>1155</v>
      </c>
      <c r="G219" s="19"/>
      <c r="H219" s="20"/>
    </row>
    <row r="220" spans="1:8" ht="13.5">
      <c r="A220" s="693"/>
      <c r="B220" s="788"/>
      <c r="C220" s="779"/>
      <c r="D220" s="779"/>
      <c r="E220" s="780"/>
      <c r="F220" s="31" t="s">
        <v>1156</v>
      </c>
      <c r="G220" s="19"/>
      <c r="H220" s="20"/>
    </row>
    <row r="221" spans="1:8" ht="13.5">
      <c r="A221" s="693"/>
      <c r="B221" s="788"/>
      <c r="C221" s="779"/>
      <c r="D221" s="779"/>
      <c r="E221" s="780"/>
      <c r="F221" s="31" t="s">
        <v>56</v>
      </c>
      <c r="G221" s="19"/>
      <c r="H221" s="20"/>
    </row>
    <row r="222" spans="1:8" ht="13.5">
      <c r="A222" s="693"/>
      <c r="B222" s="788"/>
      <c r="C222" s="779"/>
      <c r="D222" s="779"/>
      <c r="E222" s="780"/>
      <c r="F222" s="31" t="s">
        <v>57</v>
      </c>
      <c r="G222" s="19"/>
      <c r="H222" s="20"/>
    </row>
    <row r="223" spans="1:8" ht="13.5">
      <c r="A223" s="693"/>
      <c r="B223" s="788"/>
      <c r="C223" s="779"/>
      <c r="D223" s="779"/>
      <c r="E223" s="780"/>
      <c r="F223" s="31" t="s">
        <v>58</v>
      </c>
      <c r="G223" s="19"/>
      <c r="H223" s="20"/>
    </row>
    <row r="224" spans="1:8" ht="13.5">
      <c r="A224" s="809"/>
      <c r="B224" s="779"/>
      <c r="C224" s="779"/>
      <c r="D224" s="779"/>
      <c r="E224" s="780"/>
      <c r="F224" s="31" t="s">
        <v>59</v>
      </c>
      <c r="G224" s="19"/>
      <c r="H224" s="20"/>
    </row>
    <row r="225" spans="1:8" ht="13.5">
      <c r="A225" s="809"/>
      <c r="B225" s="779"/>
      <c r="C225" s="779"/>
      <c r="D225" s="779"/>
      <c r="E225" s="780"/>
      <c r="F225" s="31" t="s">
        <v>442</v>
      </c>
      <c r="G225" s="19"/>
      <c r="H225" s="20"/>
    </row>
    <row r="226" spans="1:8" ht="13.5">
      <c r="A226" s="809"/>
      <c r="B226" s="779"/>
      <c r="C226" s="779"/>
      <c r="D226" s="779"/>
      <c r="E226" s="780"/>
      <c r="F226" s="31" t="s">
        <v>1157</v>
      </c>
      <c r="G226" s="19"/>
      <c r="H226" s="20"/>
    </row>
    <row r="227" spans="1:8" ht="13.5">
      <c r="A227" s="809"/>
      <c r="B227" s="779"/>
      <c r="C227" s="779"/>
      <c r="D227" s="779"/>
      <c r="E227" s="780"/>
      <c r="F227" s="31" t="s">
        <v>554</v>
      </c>
      <c r="G227" s="19"/>
      <c r="H227" s="20"/>
    </row>
    <row r="228" spans="1:8" ht="13.5">
      <c r="A228" s="25"/>
      <c r="B228" s="690"/>
      <c r="C228" s="690"/>
      <c r="D228" s="690"/>
      <c r="E228" s="690"/>
      <c r="F228" s="31" t="s">
        <v>1158</v>
      </c>
      <c r="G228" s="19"/>
      <c r="H228" s="20"/>
    </row>
    <row r="229" spans="1:8" ht="13.5">
      <c r="A229" s="759" t="s">
        <v>1159</v>
      </c>
      <c r="B229" s="760"/>
      <c r="C229" s="760"/>
      <c r="D229" s="760"/>
      <c r="E229" s="760"/>
      <c r="F229" s="760"/>
      <c r="G229" s="760"/>
      <c r="H229" s="761"/>
    </row>
    <row r="230" spans="1:8" ht="13.5">
      <c r="A230" s="21"/>
      <c r="B230" s="798" t="s">
        <v>1160</v>
      </c>
      <c r="C230" s="798"/>
      <c r="D230" s="798"/>
      <c r="E230" s="798"/>
      <c r="F230" s="29" t="s">
        <v>60</v>
      </c>
      <c r="G230" s="19"/>
      <c r="H230" s="20"/>
    </row>
    <row r="231" spans="1:8" ht="13.5">
      <c r="A231" s="21"/>
      <c r="B231" s="798"/>
      <c r="C231" s="798"/>
      <c r="D231" s="798"/>
      <c r="E231" s="798"/>
      <c r="F231" s="29" t="s">
        <v>61</v>
      </c>
      <c r="G231" s="19"/>
      <c r="H231" s="20"/>
    </row>
    <row r="232" spans="1:8" ht="13.5">
      <c r="A232" s="21"/>
      <c r="B232" s="798"/>
      <c r="C232" s="798"/>
      <c r="D232" s="798"/>
      <c r="E232" s="798"/>
      <c r="F232" s="29" t="s">
        <v>1161</v>
      </c>
      <c r="G232" s="19"/>
      <c r="H232" s="20"/>
    </row>
    <row r="233" spans="1:8" ht="13.5">
      <c r="A233" s="21"/>
      <c r="B233" s="798"/>
      <c r="C233" s="798"/>
      <c r="D233" s="798"/>
      <c r="E233" s="798"/>
      <c r="F233" s="29" t="s">
        <v>62</v>
      </c>
      <c r="G233" s="19"/>
      <c r="H233" s="20"/>
    </row>
    <row r="234" spans="1:8" ht="13.5">
      <c r="A234" s="21"/>
      <c r="B234" s="798"/>
      <c r="C234" s="798"/>
      <c r="D234" s="798"/>
      <c r="E234" s="798"/>
      <c r="F234" s="29" t="s">
        <v>63</v>
      </c>
      <c r="G234" s="19"/>
      <c r="H234" s="20"/>
    </row>
    <row r="235" spans="1:8" ht="13.5">
      <c r="A235" s="21"/>
      <c r="B235" s="798"/>
      <c r="C235" s="798"/>
      <c r="D235" s="798"/>
      <c r="E235" s="798"/>
      <c r="F235" s="29" t="s">
        <v>64</v>
      </c>
      <c r="G235" s="19"/>
      <c r="H235" s="20"/>
    </row>
    <row r="236" spans="1:8" ht="13.5">
      <c r="A236" s="21"/>
      <c r="B236" s="798"/>
      <c r="C236" s="798"/>
      <c r="D236" s="798"/>
      <c r="E236" s="798"/>
      <c r="F236" s="29" t="s">
        <v>1162</v>
      </c>
      <c r="G236" s="19"/>
      <c r="H236" s="20"/>
    </row>
    <row r="237" spans="1:8" ht="13.5">
      <c r="A237" s="21"/>
      <c r="B237" s="798"/>
      <c r="C237" s="798"/>
      <c r="D237" s="798"/>
      <c r="E237" s="798"/>
      <c r="F237" s="29" t="s">
        <v>1163</v>
      </c>
      <c r="G237" s="19"/>
      <c r="H237" s="20"/>
    </row>
    <row r="238" spans="1:8" ht="13.5">
      <c r="A238" s="21"/>
      <c r="B238" s="787" t="s">
        <v>112</v>
      </c>
      <c r="C238" s="760"/>
      <c r="D238" s="760"/>
      <c r="E238" s="778"/>
      <c r="F238" s="31" t="s">
        <v>1164</v>
      </c>
      <c r="G238" s="19"/>
      <c r="H238" s="20"/>
    </row>
    <row r="239" spans="1:8" ht="13.5">
      <c r="A239" s="810"/>
      <c r="B239" s="788"/>
      <c r="C239" s="779"/>
      <c r="D239" s="779"/>
      <c r="E239" s="780"/>
      <c r="F239" s="31" t="s">
        <v>65</v>
      </c>
      <c r="G239" s="19"/>
      <c r="H239" s="20"/>
    </row>
    <row r="240" spans="1:8" ht="13.5">
      <c r="A240" s="810"/>
      <c r="B240" s="689"/>
      <c r="C240" s="690"/>
      <c r="D240" s="690"/>
      <c r="E240" s="691"/>
      <c r="F240" s="31" t="s">
        <v>1165</v>
      </c>
      <c r="G240" s="19"/>
      <c r="H240" s="20"/>
    </row>
    <row r="241" spans="1:8" ht="13.5">
      <c r="A241" s="811"/>
      <c r="B241" s="798" t="s">
        <v>179</v>
      </c>
      <c r="C241" s="798"/>
      <c r="D241" s="798"/>
      <c r="E241" s="798"/>
      <c r="F241" s="29" t="s">
        <v>443</v>
      </c>
      <c r="G241" s="26"/>
      <c r="H241" s="20"/>
    </row>
    <row r="242" spans="1:8" ht="13.5">
      <c r="A242" s="759" t="s">
        <v>113</v>
      </c>
      <c r="B242" s="760"/>
      <c r="C242" s="760"/>
      <c r="D242" s="760"/>
      <c r="E242" s="760"/>
      <c r="F242" s="760"/>
      <c r="G242" s="760"/>
      <c r="H242" s="761"/>
    </row>
    <row r="243" spans="1:8" ht="13.5">
      <c r="A243" s="21"/>
      <c r="B243" s="798" t="s">
        <v>114</v>
      </c>
      <c r="C243" s="798"/>
      <c r="D243" s="798"/>
      <c r="E243" s="798"/>
      <c r="F243" s="31" t="s">
        <v>66</v>
      </c>
      <c r="G243" s="19"/>
      <c r="H243" s="20"/>
    </row>
    <row r="244" spans="1:8" ht="13.5">
      <c r="A244" s="21"/>
      <c r="B244" s="798"/>
      <c r="C244" s="798"/>
      <c r="D244" s="798"/>
      <c r="E244" s="798"/>
      <c r="F244" s="31" t="s">
        <v>67</v>
      </c>
      <c r="G244" s="19"/>
      <c r="H244" s="20"/>
    </row>
    <row r="245" spans="1:8" ht="13.5">
      <c r="A245" s="21"/>
      <c r="B245" s="798"/>
      <c r="C245" s="798"/>
      <c r="D245" s="798"/>
      <c r="E245" s="798"/>
      <c r="F245" s="31" t="s">
        <v>68</v>
      </c>
      <c r="G245" s="19"/>
      <c r="H245" s="20"/>
    </row>
    <row r="246" spans="1:8" ht="13.5">
      <c r="A246" s="21"/>
      <c r="B246" s="798"/>
      <c r="C246" s="798"/>
      <c r="D246" s="798"/>
      <c r="E246" s="798"/>
      <c r="F246" s="31" t="s">
        <v>142</v>
      </c>
      <c r="G246" s="19"/>
      <c r="H246" s="20"/>
    </row>
    <row r="247" spans="1:8" ht="13.5">
      <c r="A247" s="21"/>
      <c r="B247" s="798"/>
      <c r="C247" s="798"/>
      <c r="D247" s="798"/>
      <c r="E247" s="798"/>
      <c r="F247" s="31" t="s">
        <v>69</v>
      </c>
      <c r="G247" s="19"/>
      <c r="H247" s="20"/>
    </row>
    <row r="248" spans="1:8" ht="13.5">
      <c r="A248" s="21"/>
      <c r="B248" s="787" t="s">
        <v>115</v>
      </c>
      <c r="C248" s="760"/>
      <c r="D248" s="760"/>
      <c r="E248" s="778"/>
      <c r="F248" s="31" t="s">
        <v>1166</v>
      </c>
      <c r="G248" s="19"/>
      <c r="H248" s="20"/>
    </row>
    <row r="249" spans="1:8" ht="13.5">
      <c r="A249" s="21"/>
      <c r="B249" s="788"/>
      <c r="C249" s="779"/>
      <c r="D249" s="779"/>
      <c r="E249" s="780"/>
      <c r="F249" s="31" t="s">
        <v>1167</v>
      </c>
      <c r="G249" s="19"/>
      <c r="H249" s="20"/>
    </row>
    <row r="250" spans="1:8" ht="13.5">
      <c r="A250" s="21"/>
      <c r="B250" s="788"/>
      <c r="C250" s="779"/>
      <c r="D250" s="779"/>
      <c r="E250" s="780"/>
      <c r="F250" s="31" t="s">
        <v>70</v>
      </c>
      <c r="G250" s="19"/>
      <c r="H250" s="20"/>
    </row>
    <row r="251" spans="1:8" ht="13.5">
      <c r="A251" s="21"/>
      <c r="B251" s="788"/>
      <c r="C251" s="779"/>
      <c r="D251" s="779"/>
      <c r="E251" s="780"/>
      <c r="F251" s="31" t="s">
        <v>143</v>
      </c>
      <c r="G251" s="19"/>
      <c r="H251" s="20"/>
    </row>
    <row r="252" spans="1:8" ht="13.5">
      <c r="A252" s="21"/>
      <c r="B252" s="788"/>
      <c r="C252" s="779"/>
      <c r="D252" s="779"/>
      <c r="E252" s="780"/>
      <c r="F252" s="31" t="s">
        <v>1168</v>
      </c>
      <c r="G252" s="19"/>
      <c r="H252" s="20"/>
    </row>
    <row r="253" spans="1:8" ht="13.5">
      <c r="A253" s="21"/>
      <c r="B253" s="798" t="s">
        <v>116</v>
      </c>
      <c r="C253" s="798"/>
      <c r="D253" s="798"/>
      <c r="E253" s="798"/>
      <c r="F253" s="29" t="s">
        <v>144</v>
      </c>
      <c r="G253" s="26"/>
      <c r="H253" s="20"/>
    </row>
    <row r="254" spans="1:8" ht="13.5">
      <c r="A254" s="21"/>
      <c r="B254" s="799"/>
      <c r="C254" s="799"/>
      <c r="D254" s="799"/>
      <c r="E254" s="799"/>
      <c r="F254" s="29" t="s">
        <v>71</v>
      </c>
      <c r="G254" s="26"/>
      <c r="H254" s="20"/>
    </row>
    <row r="255" spans="1:8" ht="13.5">
      <c r="A255" s="21"/>
      <c r="B255" s="799"/>
      <c r="C255" s="799"/>
      <c r="D255" s="799"/>
      <c r="E255" s="799"/>
      <c r="F255" s="29" t="s">
        <v>72</v>
      </c>
      <c r="G255" s="26"/>
      <c r="H255" s="20"/>
    </row>
    <row r="256" spans="1:8" ht="13.5">
      <c r="A256" s="759" t="s">
        <v>117</v>
      </c>
      <c r="B256" s="760"/>
      <c r="C256" s="760"/>
      <c r="D256" s="760"/>
      <c r="E256" s="760"/>
      <c r="F256" s="32"/>
      <c r="G256" s="19"/>
      <c r="H256" s="20"/>
    </row>
    <row r="257" spans="1:8" ht="13.5">
      <c r="A257" s="812"/>
      <c r="B257" s="779"/>
      <c r="C257" s="779"/>
      <c r="D257" s="779"/>
      <c r="E257" s="779"/>
      <c r="F257" s="29" t="s">
        <v>1169</v>
      </c>
      <c r="G257" s="19"/>
      <c r="H257" s="20"/>
    </row>
    <row r="258" spans="1:8" ht="13.5">
      <c r="A258" s="812"/>
      <c r="B258" s="779"/>
      <c r="C258" s="779"/>
      <c r="D258" s="779"/>
      <c r="E258" s="779"/>
      <c r="F258" s="29" t="s">
        <v>73</v>
      </c>
      <c r="G258" s="19"/>
      <c r="H258" s="20"/>
    </row>
    <row r="259" spans="1:8" ht="13.5">
      <c r="A259" s="812"/>
      <c r="B259" s="779"/>
      <c r="C259" s="779"/>
      <c r="D259" s="779"/>
      <c r="E259" s="779"/>
      <c r="F259" s="29" t="s">
        <v>1170</v>
      </c>
      <c r="G259" s="19"/>
      <c r="H259" s="20"/>
    </row>
    <row r="260" spans="1:8" ht="13.5">
      <c r="A260" s="813"/>
      <c r="B260" s="781"/>
      <c r="C260" s="781"/>
      <c r="D260" s="781"/>
      <c r="E260" s="781"/>
      <c r="F260" s="29" t="s">
        <v>1171</v>
      </c>
      <c r="G260" s="26"/>
      <c r="H260" s="20"/>
    </row>
    <row r="261" spans="1:8" ht="13.5">
      <c r="A261" s="759" t="s">
        <v>555</v>
      </c>
      <c r="B261" s="760"/>
      <c r="C261" s="760"/>
      <c r="D261" s="760"/>
      <c r="E261" s="760"/>
      <c r="F261" s="32"/>
      <c r="G261" s="19"/>
      <c r="H261" s="20"/>
    </row>
    <row r="262" spans="1:8" ht="13.5">
      <c r="A262" s="812"/>
      <c r="B262" s="779"/>
      <c r="C262" s="779"/>
      <c r="D262" s="779"/>
      <c r="E262" s="779"/>
      <c r="F262" s="29" t="s">
        <v>556</v>
      </c>
      <c r="G262" s="19"/>
      <c r="H262" s="20"/>
    </row>
    <row r="263" spans="1:8" ht="13.5">
      <c r="A263" s="812"/>
      <c r="B263" s="779"/>
      <c r="C263" s="779"/>
      <c r="D263" s="779"/>
      <c r="E263" s="779"/>
      <c r="F263" s="29" t="s">
        <v>557</v>
      </c>
      <c r="G263" s="19"/>
      <c r="H263" s="20"/>
    </row>
    <row r="264" spans="1:8" ht="13.5">
      <c r="A264" s="812"/>
      <c r="B264" s="779"/>
      <c r="C264" s="779"/>
      <c r="D264" s="779"/>
      <c r="E264" s="779"/>
      <c r="F264" s="29" t="s">
        <v>558</v>
      </c>
      <c r="G264" s="19"/>
      <c r="H264" s="20"/>
    </row>
    <row r="265" spans="1:8" ht="13.5">
      <c r="A265" s="774" t="s">
        <v>118</v>
      </c>
      <c r="B265" s="775"/>
      <c r="C265" s="775"/>
      <c r="D265" s="775"/>
      <c r="E265" s="775"/>
      <c r="F265" s="775"/>
      <c r="G265" s="775"/>
      <c r="H265" s="777"/>
    </row>
    <row r="266" spans="1:8" ht="13.5">
      <c r="A266" s="759" t="s">
        <v>119</v>
      </c>
      <c r="B266" s="760"/>
      <c r="C266" s="760"/>
      <c r="D266" s="760"/>
      <c r="E266" s="760"/>
      <c r="F266" s="760"/>
      <c r="G266" s="760"/>
      <c r="H266" s="761"/>
    </row>
    <row r="267" spans="1:8" ht="13.5">
      <c r="A267" s="21"/>
      <c r="B267" s="798" t="s">
        <v>120</v>
      </c>
      <c r="C267" s="798"/>
      <c r="D267" s="798"/>
      <c r="E267" s="798"/>
      <c r="F267" s="29" t="s">
        <v>74</v>
      </c>
      <c r="G267" s="19"/>
      <c r="H267" s="20"/>
    </row>
    <row r="268" spans="1:8" ht="13.5">
      <c r="A268" s="21"/>
      <c r="B268" s="798" t="s">
        <v>121</v>
      </c>
      <c r="C268" s="798"/>
      <c r="D268" s="798"/>
      <c r="E268" s="798"/>
      <c r="F268" s="29" t="s">
        <v>75</v>
      </c>
      <c r="G268" s="19"/>
      <c r="H268" s="20"/>
    </row>
    <row r="269" spans="1:8" ht="13.5" customHeight="1">
      <c r="A269" s="21"/>
      <c r="B269" s="787" t="s">
        <v>122</v>
      </c>
      <c r="C269" s="760"/>
      <c r="D269" s="760"/>
      <c r="E269" s="778"/>
      <c r="F269" s="29" t="s">
        <v>1172</v>
      </c>
      <c r="G269" s="19"/>
      <c r="H269" s="20"/>
    </row>
    <row r="270" spans="1:8" ht="13.5">
      <c r="A270" s="21"/>
      <c r="B270" s="789"/>
      <c r="C270" s="781"/>
      <c r="D270" s="781"/>
      <c r="E270" s="782"/>
      <c r="F270" s="29" t="s">
        <v>559</v>
      </c>
      <c r="G270" s="19"/>
      <c r="H270" s="20"/>
    </row>
    <row r="271" spans="1:8" ht="13.5">
      <c r="A271" s="21"/>
      <c r="B271" s="787" t="s">
        <v>1173</v>
      </c>
      <c r="C271" s="760"/>
      <c r="D271" s="760"/>
      <c r="E271" s="778"/>
      <c r="F271" s="33" t="s">
        <v>444</v>
      </c>
      <c r="G271" s="19"/>
      <c r="H271" s="20"/>
    </row>
    <row r="272" spans="1:8" ht="13.5">
      <c r="A272" s="21"/>
      <c r="B272" s="788"/>
      <c r="C272" s="779"/>
      <c r="D272" s="779"/>
      <c r="E272" s="780"/>
      <c r="F272" s="33" t="s">
        <v>1174</v>
      </c>
      <c r="G272" s="19"/>
      <c r="H272" s="20"/>
    </row>
    <row r="273" spans="1:8" ht="13.5">
      <c r="A273" s="21"/>
      <c r="B273" s="788"/>
      <c r="C273" s="779"/>
      <c r="D273" s="779"/>
      <c r="E273" s="780"/>
      <c r="F273" s="33" t="s">
        <v>1175</v>
      </c>
      <c r="G273" s="19"/>
      <c r="H273" s="20"/>
    </row>
    <row r="274" spans="1:8" ht="13.5">
      <c r="A274" s="21"/>
      <c r="B274" s="788"/>
      <c r="C274" s="779"/>
      <c r="D274" s="779"/>
      <c r="E274" s="780"/>
      <c r="F274" s="33" t="s">
        <v>445</v>
      </c>
      <c r="G274" s="19"/>
      <c r="H274" s="20"/>
    </row>
    <row r="275" spans="1:8" ht="13.5">
      <c r="A275" s="21"/>
      <c r="B275" s="789"/>
      <c r="C275" s="781"/>
      <c r="D275" s="781"/>
      <c r="E275" s="782"/>
      <c r="F275" s="33" t="s">
        <v>446</v>
      </c>
      <c r="G275" s="19"/>
      <c r="H275" s="20"/>
    </row>
    <row r="276" spans="1:8" ht="13.5" customHeight="1">
      <c r="A276" s="21"/>
      <c r="B276" s="787" t="s">
        <v>447</v>
      </c>
      <c r="C276" s="760"/>
      <c r="D276" s="760"/>
      <c r="E276" s="778"/>
      <c r="F276" s="33" t="s">
        <v>1176</v>
      </c>
      <c r="G276" s="19"/>
      <c r="H276" s="20"/>
    </row>
    <row r="277" spans="1:8" ht="13.5">
      <c r="A277" s="21"/>
      <c r="B277" s="789"/>
      <c r="C277" s="781"/>
      <c r="D277" s="781"/>
      <c r="E277" s="782"/>
      <c r="F277" s="33" t="s">
        <v>1177</v>
      </c>
      <c r="G277" s="19"/>
      <c r="H277" s="20"/>
    </row>
    <row r="278" spans="1:8" ht="13.5" customHeight="1">
      <c r="A278" s="21"/>
      <c r="B278" s="787" t="s">
        <v>449</v>
      </c>
      <c r="C278" s="760"/>
      <c r="D278" s="760"/>
      <c r="E278" s="778"/>
      <c r="F278" s="33" t="s">
        <v>450</v>
      </c>
      <c r="G278" s="19"/>
      <c r="H278" s="20"/>
    </row>
    <row r="279" spans="1:8" ht="13.5">
      <c r="A279" s="693"/>
      <c r="B279" s="789"/>
      <c r="C279" s="781"/>
      <c r="D279" s="781"/>
      <c r="E279" s="782"/>
      <c r="F279" s="33" t="s">
        <v>1178</v>
      </c>
      <c r="G279" s="19"/>
      <c r="H279" s="20"/>
    </row>
    <row r="280" spans="1:8" ht="13.5">
      <c r="A280" s="343" t="s">
        <v>451</v>
      </c>
      <c r="B280" s="787" t="s">
        <v>452</v>
      </c>
      <c r="C280" s="760"/>
      <c r="D280" s="760"/>
      <c r="E280" s="778"/>
      <c r="F280" s="33" t="s">
        <v>453</v>
      </c>
      <c r="G280" s="19"/>
      <c r="H280" s="20"/>
    </row>
    <row r="281" spans="1:8" ht="13.5">
      <c r="A281" s="693"/>
      <c r="B281" s="788"/>
      <c r="C281" s="779"/>
      <c r="D281" s="779"/>
      <c r="E281" s="780"/>
      <c r="F281" s="33" t="s">
        <v>454</v>
      </c>
      <c r="G281" s="19"/>
      <c r="H281" s="20"/>
    </row>
    <row r="282" spans="1:8" ht="13.5">
      <c r="A282" s="693"/>
      <c r="B282" s="788"/>
      <c r="C282" s="779"/>
      <c r="D282" s="779"/>
      <c r="E282" s="780"/>
      <c r="F282" s="33" t="s">
        <v>560</v>
      </c>
      <c r="G282" s="19"/>
      <c r="H282" s="20"/>
    </row>
    <row r="283" spans="1:8" ht="13.5">
      <c r="A283" s="693"/>
      <c r="B283" s="689"/>
      <c r="C283" s="690"/>
      <c r="D283" s="690"/>
      <c r="E283" s="691"/>
      <c r="F283" s="33" t="s">
        <v>1179</v>
      </c>
      <c r="G283" s="19"/>
      <c r="H283" s="20"/>
    </row>
    <row r="284" spans="1:8" ht="13.5">
      <c r="A284" s="693"/>
      <c r="B284" s="787" t="s">
        <v>455</v>
      </c>
      <c r="C284" s="760"/>
      <c r="D284" s="760"/>
      <c r="E284" s="778"/>
      <c r="F284" s="33" t="s">
        <v>1180</v>
      </c>
      <c r="G284" s="19"/>
      <c r="H284" s="20"/>
    </row>
    <row r="285" spans="1:8" ht="13.5">
      <c r="A285" s="693"/>
      <c r="B285" s="788"/>
      <c r="C285" s="779"/>
      <c r="D285" s="779"/>
      <c r="E285" s="780"/>
      <c r="F285" s="33" t="s">
        <v>456</v>
      </c>
      <c r="G285" s="19"/>
      <c r="H285" s="20"/>
    </row>
    <row r="286" spans="1:8" ht="13.5">
      <c r="A286" s="693"/>
      <c r="B286" s="788"/>
      <c r="C286" s="779"/>
      <c r="D286" s="779"/>
      <c r="E286" s="780"/>
      <c r="F286" s="33" t="s">
        <v>457</v>
      </c>
      <c r="G286" s="19"/>
      <c r="H286" s="20"/>
    </row>
    <row r="287" spans="1:8" ht="13.5">
      <c r="A287" s="693"/>
      <c r="B287" s="788"/>
      <c r="C287" s="779"/>
      <c r="D287" s="779"/>
      <c r="E287" s="780"/>
      <c r="F287" s="33" t="s">
        <v>1181</v>
      </c>
      <c r="G287" s="19"/>
      <c r="H287" s="20"/>
    </row>
    <row r="288" spans="1:8" ht="13.5">
      <c r="A288" s="693"/>
      <c r="B288" s="788"/>
      <c r="C288" s="779"/>
      <c r="D288" s="779"/>
      <c r="E288" s="780"/>
      <c r="F288" s="33" t="s">
        <v>1182</v>
      </c>
      <c r="G288" s="19"/>
      <c r="H288" s="20"/>
    </row>
    <row r="289" spans="1:8" ht="13.5">
      <c r="A289" s="693"/>
      <c r="B289" s="788"/>
      <c r="C289" s="779"/>
      <c r="D289" s="779"/>
      <c r="E289" s="780"/>
      <c r="F289" s="33" t="s">
        <v>458</v>
      </c>
      <c r="G289" s="19"/>
      <c r="H289" s="20"/>
    </row>
    <row r="290" spans="1:8" ht="13.5">
      <c r="A290" s="693"/>
      <c r="B290" s="788"/>
      <c r="C290" s="779"/>
      <c r="D290" s="779"/>
      <c r="E290" s="780"/>
      <c r="F290" s="33" t="s">
        <v>459</v>
      </c>
      <c r="G290" s="19"/>
      <c r="H290" s="20"/>
    </row>
    <row r="291" spans="1:8" ht="13.5">
      <c r="A291" s="693"/>
      <c r="B291" s="788"/>
      <c r="C291" s="779"/>
      <c r="D291" s="779"/>
      <c r="E291" s="780"/>
      <c r="F291" s="33" t="s">
        <v>460</v>
      </c>
      <c r="G291" s="19"/>
      <c r="H291" s="20"/>
    </row>
    <row r="292" spans="1:8" ht="13.5">
      <c r="A292" s="693"/>
      <c r="B292" s="788"/>
      <c r="C292" s="779"/>
      <c r="D292" s="779"/>
      <c r="E292" s="780"/>
      <c r="F292" s="33" t="s">
        <v>461</v>
      </c>
      <c r="G292" s="19"/>
      <c r="H292" s="20"/>
    </row>
    <row r="293" spans="1:8" ht="13.5" customHeight="1">
      <c r="A293" s="21"/>
      <c r="B293" s="787" t="s">
        <v>462</v>
      </c>
      <c r="C293" s="760"/>
      <c r="D293" s="760"/>
      <c r="E293" s="778"/>
      <c r="F293" s="29" t="s">
        <v>463</v>
      </c>
      <c r="G293" s="19"/>
      <c r="H293" s="20"/>
    </row>
    <row r="294" spans="1:8" ht="13.5">
      <c r="A294" s="21"/>
      <c r="B294" s="789"/>
      <c r="C294" s="781"/>
      <c r="D294" s="781"/>
      <c r="E294" s="782"/>
      <c r="F294" s="29" t="s">
        <v>561</v>
      </c>
      <c r="G294" s="19"/>
      <c r="H294" s="20"/>
    </row>
    <row r="295" spans="1:8" ht="13.5">
      <c r="A295" s="21"/>
      <c r="B295" s="787" t="s">
        <v>448</v>
      </c>
      <c r="C295" s="760"/>
      <c r="D295" s="760"/>
      <c r="E295" s="778"/>
      <c r="F295" s="29" t="s">
        <v>464</v>
      </c>
      <c r="G295" s="19"/>
      <c r="H295" s="20"/>
    </row>
    <row r="296" spans="1:8" ht="13.5">
      <c r="A296" s="21"/>
      <c r="B296" s="686"/>
      <c r="C296" s="687"/>
      <c r="D296" s="687"/>
      <c r="E296" s="688"/>
      <c r="F296" s="29" t="s">
        <v>465</v>
      </c>
      <c r="G296" s="19"/>
      <c r="H296" s="20"/>
    </row>
    <row r="297" spans="1:8" ht="13.5">
      <c r="A297" s="21"/>
      <c r="B297" s="686"/>
      <c r="C297" s="687"/>
      <c r="D297" s="687"/>
      <c r="E297" s="688"/>
      <c r="F297" s="29" t="s">
        <v>1183</v>
      </c>
      <c r="G297" s="19"/>
      <c r="H297" s="20"/>
    </row>
    <row r="298" spans="1:8" ht="13.5" customHeight="1">
      <c r="A298" s="21"/>
      <c r="B298" s="686"/>
      <c r="C298" s="687"/>
      <c r="D298" s="687"/>
      <c r="E298" s="688"/>
      <c r="F298" s="29" t="s">
        <v>466</v>
      </c>
      <c r="G298" s="19"/>
      <c r="H298" s="20"/>
    </row>
    <row r="299" spans="1:8" ht="13.5" customHeight="1">
      <c r="A299" s="21"/>
      <c r="B299" s="686"/>
      <c r="C299" s="687"/>
      <c r="D299" s="687"/>
      <c r="E299" s="688"/>
      <c r="F299" s="29" t="s">
        <v>1184</v>
      </c>
      <c r="G299" s="19"/>
      <c r="H299" s="20"/>
    </row>
    <row r="300" spans="1:8" ht="13.5" customHeight="1">
      <c r="A300" s="21"/>
      <c r="B300" s="686"/>
      <c r="C300" s="687"/>
      <c r="D300" s="687"/>
      <c r="E300" s="688"/>
      <c r="F300" s="29" t="s">
        <v>467</v>
      </c>
      <c r="G300" s="19"/>
      <c r="H300" s="20"/>
    </row>
    <row r="301" spans="1:8" ht="13.5" customHeight="1">
      <c r="A301" s="21"/>
      <c r="B301" s="686"/>
      <c r="C301" s="687"/>
      <c r="D301" s="687"/>
      <c r="E301" s="688"/>
      <c r="F301" s="29" t="s">
        <v>1185</v>
      </c>
      <c r="G301" s="379"/>
      <c r="H301" s="380"/>
    </row>
    <row r="302" spans="1:8" ht="13.5" customHeight="1" thickBot="1">
      <c r="A302" s="348"/>
      <c r="B302" s="349"/>
      <c r="C302" s="350"/>
      <c r="D302" s="350"/>
      <c r="E302" s="351"/>
      <c r="F302" s="29" t="s">
        <v>1186</v>
      </c>
      <c r="G302" s="352"/>
      <c r="H302" s="353"/>
    </row>
    <row r="303" spans="1:8" ht="13.5" customHeight="1" thickTop="1">
      <c r="A303" s="373"/>
      <c r="B303" s="374"/>
      <c r="C303" s="374"/>
      <c r="D303" s="374"/>
      <c r="E303" s="374"/>
      <c r="F303" s="375"/>
      <c r="G303" s="376"/>
      <c r="H303" s="376"/>
    </row>
    <row r="304" spans="1:8" ht="13.5" customHeight="1">
      <c r="A304" s="344"/>
      <c r="B304" s="687"/>
      <c r="C304" s="687"/>
      <c r="D304" s="687"/>
      <c r="E304" s="687"/>
      <c r="F304" s="345"/>
      <c r="G304" s="346"/>
      <c r="H304" s="346"/>
    </row>
    <row r="305" spans="1:8" ht="13.5" customHeight="1">
      <c r="A305" s="344"/>
      <c r="B305" s="687"/>
      <c r="C305" s="687"/>
      <c r="D305" s="687"/>
      <c r="E305" s="687"/>
      <c r="F305" s="345"/>
      <c r="G305" s="346"/>
      <c r="H305" s="346"/>
    </row>
    <row r="306" spans="1:8" ht="13.5" customHeight="1">
      <c r="A306" s="344"/>
      <c r="B306" s="687"/>
      <c r="C306" s="687"/>
      <c r="D306" s="687"/>
      <c r="E306" s="687"/>
      <c r="F306" s="345"/>
      <c r="G306" s="346"/>
      <c r="H306" s="346"/>
    </row>
    <row r="307" spans="1:8" s="347" customFormat="1" ht="13.5">
      <c r="A307" s="344"/>
      <c r="B307" s="687"/>
      <c r="C307" s="687"/>
      <c r="D307" s="687"/>
      <c r="E307" s="687"/>
      <c r="F307" s="345"/>
      <c r="G307" s="346"/>
      <c r="H307" s="346"/>
    </row>
    <row r="308" spans="1:8" ht="13.5">
      <c r="A308" s="344"/>
      <c r="B308" s="687"/>
      <c r="C308" s="687"/>
      <c r="D308" s="687"/>
      <c r="E308" s="687"/>
      <c r="F308" s="345"/>
      <c r="G308" s="346"/>
      <c r="H308" s="346"/>
    </row>
    <row r="309" spans="1:8">
      <c r="A309" s="5"/>
    </row>
    <row r="310" spans="1:8">
      <c r="A310" s="5"/>
    </row>
  </sheetData>
  <mergeCells count="89">
    <mergeCell ref="B278:E279"/>
    <mergeCell ref="B280:E282"/>
    <mergeCell ref="B284:E292"/>
    <mergeCell ref="B293:E294"/>
    <mergeCell ref="B295:E295"/>
    <mergeCell ref="B276:E277"/>
    <mergeCell ref="B243:E247"/>
    <mergeCell ref="B248:E252"/>
    <mergeCell ref="B253:E255"/>
    <mergeCell ref="A256:E260"/>
    <mergeCell ref="A261:E264"/>
    <mergeCell ref="A265:H265"/>
    <mergeCell ref="A266:H266"/>
    <mergeCell ref="B267:E267"/>
    <mergeCell ref="B268:E268"/>
    <mergeCell ref="B269:E270"/>
    <mergeCell ref="B271:E275"/>
    <mergeCell ref="A242:H242"/>
    <mergeCell ref="A171:F171"/>
    <mergeCell ref="B172:E182"/>
    <mergeCell ref="A183:H183"/>
    <mergeCell ref="B184:E202"/>
    <mergeCell ref="B206:E218"/>
    <mergeCell ref="B219:E227"/>
    <mergeCell ref="A224:A227"/>
    <mergeCell ref="A229:H229"/>
    <mergeCell ref="B230:E237"/>
    <mergeCell ref="B238:E239"/>
    <mergeCell ref="A239:A241"/>
    <mergeCell ref="B241:E241"/>
    <mergeCell ref="A170:H170"/>
    <mergeCell ref="B145:E147"/>
    <mergeCell ref="A148:H148"/>
    <mergeCell ref="B149:E152"/>
    <mergeCell ref="B153:E156"/>
    <mergeCell ref="B157:E159"/>
    <mergeCell ref="A160:H160"/>
    <mergeCell ref="B161:E161"/>
    <mergeCell ref="B162:E162"/>
    <mergeCell ref="B163:E163"/>
    <mergeCell ref="A165:H165"/>
    <mergeCell ref="A166:E169"/>
    <mergeCell ref="A100:H100"/>
    <mergeCell ref="B140:E144"/>
    <mergeCell ref="A103:H103"/>
    <mergeCell ref="A104:H104"/>
    <mergeCell ref="B105:E110"/>
    <mergeCell ref="B111:E113"/>
    <mergeCell ref="B114:E117"/>
    <mergeCell ref="B118:E122"/>
    <mergeCell ref="B123:E125"/>
    <mergeCell ref="A126:H126"/>
    <mergeCell ref="B127:E132"/>
    <mergeCell ref="B133:E135"/>
    <mergeCell ref="B136:E139"/>
    <mergeCell ref="A101:A102"/>
    <mergeCell ref="B101:E101"/>
    <mergeCell ref="B102:E102"/>
    <mergeCell ref="B77:E86"/>
    <mergeCell ref="B87:E88"/>
    <mergeCell ref="B89:E92"/>
    <mergeCell ref="A93:H93"/>
    <mergeCell ref="B59:E68"/>
    <mergeCell ref="B69:E73"/>
    <mergeCell ref="B74:E74"/>
    <mergeCell ref="A75:H75"/>
    <mergeCell ref="B76:E76"/>
    <mergeCell ref="A94:H94"/>
    <mergeCell ref="A95:A99"/>
    <mergeCell ref="B95:E99"/>
    <mergeCell ref="B49:E58"/>
    <mergeCell ref="A10:H10"/>
    <mergeCell ref="B12:E16"/>
    <mergeCell ref="A17:H17"/>
    <mergeCell ref="B18:E22"/>
    <mergeCell ref="B23:E25"/>
    <mergeCell ref="B26:E26"/>
    <mergeCell ref="B27:E29"/>
    <mergeCell ref="A30:H30"/>
    <mergeCell ref="A31:H31"/>
    <mergeCell ref="B32:E44"/>
    <mergeCell ref="B46:E47"/>
    <mergeCell ref="A77:A92"/>
    <mergeCell ref="A9:F9"/>
    <mergeCell ref="A3:H3"/>
    <mergeCell ref="G4:H4"/>
    <mergeCell ref="A5:H5"/>
    <mergeCell ref="A6:H6"/>
    <mergeCell ref="A7:H7"/>
  </mergeCells>
  <phoneticPr fontId="4"/>
  <printOptions horizontalCentered="1"/>
  <pageMargins left="0.39370078740157483" right="0.39370078740157483" top="0.42" bottom="0.2" header="0.31496062992125984" footer="0.16"/>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zoomScaleNormal="70" workbookViewId="0">
      <selection activeCell="I57" sqref="I57"/>
    </sheetView>
  </sheetViews>
  <sheetFormatPr defaultRowHeight="12"/>
  <cols>
    <col min="1" max="1" width="1.875" style="201" customWidth="1"/>
    <col min="2" max="2" width="2" style="201" customWidth="1"/>
    <col min="3" max="3" width="27.5" style="201" bestFit="1" customWidth="1"/>
    <col min="4" max="18" width="10.125" style="202" customWidth="1"/>
    <col min="19" max="255" width="9" style="202"/>
    <col min="256" max="256" width="1.875" style="202" customWidth="1"/>
    <col min="257" max="257" width="2" style="202" customWidth="1"/>
    <col min="258" max="258" width="27.5" style="202" bestFit="1" customWidth="1"/>
    <col min="259" max="274" width="10.125" style="202" customWidth="1"/>
    <col min="275" max="511" width="9" style="202"/>
    <col min="512" max="512" width="1.875" style="202" customWidth="1"/>
    <col min="513" max="513" width="2" style="202" customWidth="1"/>
    <col min="514" max="514" width="27.5" style="202" bestFit="1" customWidth="1"/>
    <col min="515" max="530" width="10.125" style="202" customWidth="1"/>
    <col min="531" max="767" width="9" style="202"/>
    <col min="768" max="768" width="1.875" style="202" customWidth="1"/>
    <col min="769" max="769" width="2" style="202" customWidth="1"/>
    <col min="770" max="770" width="27.5" style="202" bestFit="1" customWidth="1"/>
    <col min="771" max="786" width="10.125" style="202" customWidth="1"/>
    <col min="787" max="1023" width="9" style="202"/>
    <col min="1024" max="1024" width="1.875" style="202" customWidth="1"/>
    <col min="1025" max="1025" width="2" style="202" customWidth="1"/>
    <col min="1026" max="1026" width="27.5" style="202" bestFit="1" customWidth="1"/>
    <col min="1027" max="1042" width="10.125" style="202" customWidth="1"/>
    <col min="1043" max="1279" width="9" style="202"/>
    <col min="1280" max="1280" width="1.875" style="202" customWidth="1"/>
    <col min="1281" max="1281" width="2" style="202" customWidth="1"/>
    <col min="1282" max="1282" width="27.5" style="202" bestFit="1" customWidth="1"/>
    <col min="1283" max="1298" width="10.125" style="202" customWidth="1"/>
    <col min="1299" max="1535" width="9" style="202"/>
    <col min="1536" max="1536" width="1.875" style="202" customWidth="1"/>
    <col min="1537" max="1537" width="2" style="202" customWidth="1"/>
    <col min="1538" max="1538" width="27.5" style="202" bestFit="1" customWidth="1"/>
    <col min="1539" max="1554" width="10.125" style="202" customWidth="1"/>
    <col min="1555" max="1791" width="9" style="202"/>
    <col min="1792" max="1792" width="1.875" style="202" customWidth="1"/>
    <col min="1793" max="1793" width="2" style="202" customWidth="1"/>
    <col min="1794" max="1794" width="27.5" style="202" bestFit="1" customWidth="1"/>
    <col min="1795" max="1810" width="10.125" style="202" customWidth="1"/>
    <col min="1811" max="2047" width="9" style="202"/>
    <col min="2048" max="2048" width="1.875" style="202" customWidth="1"/>
    <col min="2049" max="2049" width="2" style="202" customWidth="1"/>
    <col min="2050" max="2050" width="27.5" style="202" bestFit="1" customWidth="1"/>
    <col min="2051" max="2066" width="10.125" style="202" customWidth="1"/>
    <col min="2067" max="2303" width="9" style="202"/>
    <col min="2304" max="2304" width="1.875" style="202" customWidth="1"/>
    <col min="2305" max="2305" width="2" style="202" customWidth="1"/>
    <col min="2306" max="2306" width="27.5" style="202" bestFit="1" customWidth="1"/>
    <col min="2307" max="2322" width="10.125" style="202" customWidth="1"/>
    <col min="2323" max="2559" width="9" style="202"/>
    <col min="2560" max="2560" width="1.875" style="202" customWidth="1"/>
    <col min="2561" max="2561" width="2" style="202" customWidth="1"/>
    <col min="2562" max="2562" width="27.5" style="202" bestFit="1" customWidth="1"/>
    <col min="2563" max="2578" width="10.125" style="202" customWidth="1"/>
    <col min="2579" max="2815" width="9" style="202"/>
    <col min="2816" max="2816" width="1.875" style="202" customWidth="1"/>
    <col min="2817" max="2817" width="2" style="202" customWidth="1"/>
    <col min="2818" max="2818" width="27.5" style="202" bestFit="1" customWidth="1"/>
    <col min="2819" max="2834" width="10.125" style="202" customWidth="1"/>
    <col min="2835" max="3071" width="9" style="202"/>
    <col min="3072" max="3072" width="1.875" style="202" customWidth="1"/>
    <col min="3073" max="3073" width="2" style="202" customWidth="1"/>
    <col min="3074" max="3074" width="27.5" style="202" bestFit="1" customWidth="1"/>
    <col min="3075" max="3090" width="10.125" style="202" customWidth="1"/>
    <col min="3091" max="3327" width="9" style="202"/>
    <col min="3328" max="3328" width="1.875" style="202" customWidth="1"/>
    <col min="3329" max="3329" width="2" style="202" customWidth="1"/>
    <col min="3330" max="3330" width="27.5" style="202" bestFit="1" customWidth="1"/>
    <col min="3331" max="3346" width="10.125" style="202" customWidth="1"/>
    <col min="3347" max="3583" width="9" style="202"/>
    <col min="3584" max="3584" width="1.875" style="202" customWidth="1"/>
    <col min="3585" max="3585" width="2" style="202" customWidth="1"/>
    <col min="3586" max="3586" width="27.5" style="202" bestFit="1" customWidth="1"/>
    <col min="3587" max="3602" width="10.125" style="202" customWidth="1"/>
    <col min="3603" max="3839" width="9" style="202"/>
    <col min="3840" max="3840" width="1.875" style="202" customWidth="1"/>
    <col min="3841" max="3841" width="2" style="202" customWidth="1"/>
    <col min="3842" max="3842" width="27.5" style="202" bestFit="1" customWidth="1"/>
    <col min="3843" max="3858" width="10.125" style="202" customWidth="1"/>
    <col min="3859" max="4095" width="9" style="202"/>
    <col min="4096" max="4096" width="1.875" style="202" customWidth="1"/>
    <col min="4097" max="4097" width="2" style="202" customWidth="1"/>
    <col min="4098" max="4098" width="27.5" style="202" bestFit="1" customWidth="1"/>
    <col min="4099" max="4114" width="10.125" style="202" customWidth="1"/>
    <col min="4115" max="4351" width="9" style="202"/>
    <col min="4352" max="4352" width="1.875" style="202" customWidth="1"/>
    <col min="4353" max="4353" width="2" style="202" customWidth="1"/>
    <col min="4354" max="4354" width="27.5" style="202" bestFit="1" customWidth="1"/>
    <col min="4355" max="4370" width="10.125" style="202" customWidth="1"/>
    <col min="4371" max="4607" width="9" style="202"/>
    <col min="4608" max="4608" width="1.875" style="202" customWidth="1"/>
    <col min="4609" max="4609" width="2" style="202" customWidth="1"/>
    <col min="4610" max="4610" width="27.5" style="202" bestFit="1" customWidth="1"/>
    <col min="4611" max="4626" width="10.125" style="202" customWidth="1"/>
    <col min="4627" max="4863" width="9" style="202"/>
    <col min="4864" max="4864" width="1.875" style="202" customWidth="1"/>
    <col min="4865" max="4865" width="2" style="202" customWidth="1"/>
    <col min="4866" max="4866" width="27.5" style="202" bestFit="1" customWidth="1"/>
    <col min="4867" max="4882" width="10.125" style="202" customWidth="1"/>
    <col min="4883" max="5119" width="9" style="202"/>
    <col min="5120" max="5120" width="1.875" style="202" customWidth="1"/>
    <col min="5121" max="5121" width="2" style="202" customWidth="1"/>
    <col min="5122" max="5122" width="27.5" style="202" bestFit="1" customWidth="1"/>
    <col min="5123" max="5138" width="10.125" style="202" customWidth="1"/>
    <col min="5139" max="5375" width="9" style="202"/>
    <col min="5376" max="5376" width="1.875" style="202" customWidth="1"/>
    <col min="5377" max="5377" width="2" style="202" customWidth="1"/>
    <col min="5378" max="5378" width="27.5" style="202" bestFit="1" customWidth="1"/>
    <col min="5379" max="5394" width="10.125" style="202" customWidth="1"/>
    <col min="5395" max="5631" width="9" style="202"/>
    <col min="5632" max="5632" width="1.875" style="202" customWidth="1"/>
    <col min="5633" max="5633" width="2" style="202" customWidth="1"/>
    <col min="5634" max="5634" width="27.5" style="202" bestFit="1" customWidth="1"/>
    <col min="5635" max="5650" width="10.125" style="202" customWidth="1"/>
    <col min="5651" max="5887" width="9" style="202"/>
    <col min="5888" max="5888" width="1.875" style="202" customWidth="1"/>
    <col min="5889" max="5889" width="2" style="202" customWidth="1"/>
    <col min="5890" max="5890" width="27.5" style="202" bestFit="1" customWidth="1"/>
    <col min="5891" max="5906" width="10.125" style="202" customWidth="1"/>
    <col min="5907" max="6143" width="9" style="202"/>
    <col min="6144" max="6144" width="1.875" style="202" customWidth="1"/>
    <col min="6145" max="6145" width="2" style="202" customWidth="1"/>
    <col min="6146" max="6146" width="27.5" style="202" bestFit="1" customWidth="1"/>
    <col min="6147" max="6162" width="10.125" style="202" customWidth="1"/>
    <col min="6163" max="6399" width="9" style="202"/>
    <col min="6400" max="6400" width="1.875" style="202" customWidth="1"/>
    <col min="6401" max="6401" width="2" style="202" customWidth="1"/>
    <col min="6402" max="6402" width="27.5" style="202" bestFit="1" customWidth="1"/>
    <col min="6403" max="6418" width="10.125" style="202" customWidth="1"/>
    <col min="6419" max="6655" width="9" style="202"/>
    <col min="6656" max="6656" width="1.875" style="202" customWidth="1"/>
    <col min="6657" max="6657" width="2" style="202" customWidth="1"/>
    <col min="6658" max="6658" width="27.5" style="202" bestFit="1" customWidth="1"/>
    <col min="6659" max="6674" width="10.125" style="202" customWidth="1"/>
    <col min="6675" max="6911" width="9" style="202"/>
    <col min="6912" max="6912" width="1.875" style="202" customWidth="1"/>
    <col min="6913" max="6913" width="2" style="202" customWidth="1"/>
    <col min="6914" max="6914" width="27.5" style="202" bestFit="1" customWidth="1"/>
    <col min="6915" max="6930" width="10.125" style="202" customWidth="1"/>
    <col min="6931" max="7167" width="9" style="202"/>
    <col min="7168" max="7168" width="1.875" style="202" customWidth="1"/>
    <col min="7169" max="7169" width="2" style="202" customWidth="1"/>
    <col min="7170" max="7170" width="27.5" style="202" bestFit="1" customWidth="1"/>
    <col min="7171" max="7186" width="10.125" style="202" customWidth="1"/>
    <col min="7187" max="7423" width="9" style="202"/>
    <col min="7424" max="7424" width="1.875" style="202" customWidth="1"/>
    <col min="7425" max="7425" width="2" style="202" customWidth="1"/>
    <col min="7426" max="7426" width="27.5" style="202" bestFit="1" customWidth="1"/>
    <col min="7427" max="7442" width="10.125" style="202" customWidth="1"/>
    <col min="7443" max="7679" width="9" style="202"/>
    <col min="7680" max="7680" width="1.875" style="202" customWidth="1"/>
    <col min="7681" max="7681" width="2" style="202" customWidth="1"/>
    <col min="7682" max="7682" width="27.5" style="202" bestFit="1" customWidth="1"/>
    <col min="7683" max="7698" width="10.125" style="202" customWidth="1"/>
    <col min="7699" max="7935" width="9" style="202"/>
    <col min="7936" max="7936" width="1.875" style="202" customWidth="1"/>
    <col min="7937" max="7937" width="2" style="202" customWidth="1"/>
    <col min="7938" max="7938" width="27.5" style="202" bestFit="1" customWidth="1"/>
    <col min="7939" max="7954" width="10.125" style="202" customWidth="1"/>
    <col min="7955" max="8191" width="9" style="202"/>
    <col min="8192" max="8192" width="1.875" style="202" customWidth="1"/>
    <col min="8193" max="8193" width="2" style="202" customWidth="1"/>
    <col min="8194" max="8194" width="27.5" style="202" bestFit="1" customWidth="1"/>
    <col min="8195" max="8210" width="10.125" style="202" customWidth="1"/>
    <col min="8211" max="8447" width="9" style="202"/>
    <col min="8448" max="8448" width="1.875" style="202" customWidth="1"/>
    <col min="8449" max="8449" width="2" style="202" customWidth="1"/>
    <col min="8450" max="8450" width="27.5" style="202" bestFit="1" customWidth="1"/>
    <col min="8451" max="8466" width="10.125" style="202" customWidth="1"/>
    <col min="8467" max="8703" width="9" style="202"/>
    <col min="8704" max="8704" width="1.875" style="202" customWidth="1"/>
    <col min="8705" max="8705" width="2" style="202" customWidth="1"/>
    <col min="8706" max="8706" width="27.5" style="202" bestFit="1" customWidth="1"/>
    <col min="8707" max="8722" width="10.125" style="202" customWidth="1"/>
    <col min="8723" max="8959" width="9" style="202"/>
    <col min="8960" max="8960" width="1.875" style="202" customWidth="1"/>
    <col min="8961" max="8961" width="2" style="202" customWidth="1"/>
    <col min="8962" max="8962" width="27.5" style="202" bestFit="1" customWidth="1"/>
    <col min="8963" max="8978" width="10.125" style="202" customWidth="1"/>
    <col min="8979" max="9215" width="9" style="202"/>
    <col min="9216" max="9216" width="1.875" style="202" customWidth="1"/>
    <col min="9217" max="9217" width="2" style="202" customWidth="1"/>
    <col min="9218" max="9218" width="27.5" style="202" bestFit="1" customWidth="1"/>
    <col min="9219" max="9234" width="10.125" style="202" customWidth="1"/>
    <col min="9235" max="9471" width="9" style="202"/>
    <col min="9472" max="9472" width="1.875" style="202" customWidth="1"/>
    <col min="9473" max="9473" width="2" style="202" customWidth="1"/>
    <col min="9474" max="9474" width="27.5" style="202" bestFit="1" customWidth="1"/>
    <col min="9475" max="9490" width="10.125" style="202" customWidth="1"/>
    <col min="9491" max="9727" width="9" style="202"/>
    <col min="9728" max="9728" width="1.875" style="202" customWidth="1"/>
    <col min="9729" max="9729" width="2" style="202" customWidth="1"/>
    <col min="9730" max="9730" width="27.5" style="202" bestFit="1" customWidth="1"/>
    <col min="9731" max="9746" width="10.125" style="202" customWidth="1"/>
    <col min="9747" max="9983" width="9" style="202"/>
    <col min="9984" max="9984" width="1.875" style="202" customWidth="1"/>
    <col min="9985" max="9985" width="2" style="202" customWidth="1"/>
    <col min="9986" max="9986" width="27.5" style="202" bestFit="1" customWidth="1"/>
    <col min="9987" max="10002" width="10.125" style="202" customWidth="1"/>
    <col min="10003" max="10239" width="9" style="202"/>
    <col min="10240" max="10240" width="1.875" style="202" customWidth="1"/>
    <col min="10241" max="10241" width="2" style="202" customWidth="1"/>
    <col min="10242" max="10242" width="27.5" style="202" bestFit="1" customWidth="1"/>
    <col min="10243" max="10258" width="10.125" style="202" customWidth="1"/>
    <col min="10259" max="10495" width="9" style="202"/>
    <col min="10496" max="10496" width="1.875" style="202" customWidth="1"/>
    <col min="10497" max="10497" width="2" style="202" customWidth="1"/>
    <col min="10498" max="10498" width="27.5" style="202" bestFit="1" customWidth="1"/>
    <col min="10499" max="10514" width="10.125" style="202" customWidth="1"/>
    <col min="10515" max="10751" width="9" style="202"/>
    <col min="10752" max="10752" width="1.875" style="202" customWidth="1"/>
    <col min="10753" max="10753" width="2" style="202" customWidth="1"/>
    <col min="10754" max="10754" width="27.5" style="202" bestFit="1" customWidth="1"/>
    <col min="10755" max="10770" width="10.125" style="202" customWidth="1"/>
    <col min="10771" max="11007" width="9" style="202"/>
    <col min="11008" max="11008" width="1.875" style="202" customWidth="1"/>
    <col min="11009" max="11009" width="2" style="202" customWidth="1"/>
    <col min="11010" max="11010" width="27.5" style="202" bestFit="1" customWidth="1"/>
    <col min="11011" max="11026" width="10.125" style="202" customWidth="1"/>
    <col min="11027" max="11263" width="9" style="202"/>
    <col min="11264" max="11264" width="1.875" style="202" customWidth="1"/>
    <col min="11265" max="11265" width="2" style="202" customWidth="1"/>
    <col min="11266" max="11266" width="27.5" style="202" bestFit="1" customWidth="1"/>
    <col min="11267" max="11282" width="10.125" style="202" customWidth="1"/>
    <col min="11283" max="11519" width="9" style="202"/>
    <col min="11520" max="11520" width="1.875" style="202" customWidth="1"/>
    <col min="11521" max="11521" width="2" style="202" customWidth="1"/>
    <col min="11522" max="11522" width="27.5" style="202" bestFit="1" customWidth="1"/>
    <col min="11523" max="11538" width="10.125" style="202" customWidth="1"/>
    <col min="11539" max="11775" width="9" style="202"/>
    <col min="11776" max="11776" width="1.875" style="202" customWidth="1"/>
    <col min="11777" max="11777" width="2" style="202" customWidth="1"/>
    <col min="11778" max="11778" width="27.5" style="202" bestFit="1" customWidth="1"/>
    <col min="11779" max="11794" width="10.125" style="202" customWidth="1"/>
    <col min="11795" max="12031" width="9" style="202"/>
    <col min="12032" max="12032" width="1.875" style="202" customWidth="1"/>
    <col min="12033" max="12033" width="2" style="202" customWidth="1"/>
    <col min="12034" max="12034" width="27.5" style="202" bestFit="1" customWidth="1"/>
    <col min="12035" max="12050" width="10.125" style="202" customWidth="1"/>
    <col min="12051" max="12287" width="9" style="202"/>
    <col min="12288" max="12288" width="1.875" style="202" customWidth="1"/>
    <col min="12289" max="12289" width="2" style="202" customWidth="1"/>
    <col min="12290" max="12290" width="27.5" style="202" bestFit="1" customWidth="1"/>
    <col min="12291" max="12306" width="10.125" style="202" customWidth="1"/>
    <col min="12307" max="12543" width="9" style="202"/>
    <col min="12544" max="12544" width="1.875" style="202" customWidth="1"/>
    <col min="12545" max="12545" width="2" style="202" customWidth="1"/>
    <col min="12546" max="12546" width="27.5" style="202" bestFit="1" customWidth="1"/>
    <col min="12547" max="12562" width="10.125" style="202" customWidth="1"/>
    <col min="12563" max="12799" width="9" style="202"/>
    <col min="12800" max="12800" width="1.875" style="202" customWidth="1"/>
    <col min="12801" max="12801" width="2" style="202" customWidth="1"/>
    <col min="12802" max="12802" width="27.5" style="202" bestFit="1" customWidth="1"/>
    <col min="12803" max="12818" width="10.125" style="202" customWidth="1"/>
    <col min="12819" max="13055" width="9" style="202"/>
    <col min="13056" max="13056" width="1.875" style="202" customWidth="1"/>
    <col min="13057" max="13057" width="2" style="202" customWidth="1"/>
    <col min="13058" max="13058" width="27.5" style="202" bestFit="1" customWidth="1"/>
    <col min="13059" max="13074" width="10.125" style="202" customWidth="1"/>
    <col min="13075" max="13311" width="9" style="202"/>
    <col min="13312" max="13312" width="1.875" style="202" customWidth="1"/>
    <col min="13313" max="13313" width="2" style="202" customWidth="1"/>
    <col min="13314" max="13314" width="27.5" style="202" bestFit="1" customWidth="1"/>
    <col min="13315" max="13330" width="10.125" style="202" customWidth="1"/>
    <col min="13331" max="13567" width="9" style="202"/>
    <col min="13568" max="13568" width="1.875" style="202" customWidth="1"/>
    <col min="13569" max="13569" width="2" style="202" customWidth="1"/>
    <col min="13570" max="13570" width="27.5" style="202" bestFit="1" customWidth="1"/>
    <col min="13571" max="13586" width="10.125" style="202" customWidth="1"/>
    <col min="13587" max="13823" width="9" style="202"/>
    <col min="13824" max="13824" width="1.875" style="202" customWidth="1"/>
    <col min="13825" max="13825" width="2" style="202" customWidth="1"/>
    <col min="13826" max="13826" width="27.5" style="202" bestFit="1" customWidth="1"/>
    <col min="13827" max="13842" width="10.125" style="202" customWidth="1"/>
    <col min="13843" max="14079" width="9" style="202"/>
    <col min="14080" max="14080" width="1.875" style="202" customWidth="1"/>
    <col min="14081" max="14081" width="2" style="202" customWidth="1"/>
    <col min="14082" max="14082" width="27.5" style="202" bestFit="1" customWidth="1"/>
    <col min="14083" max="14098" width="10.125" style="202" customWidth="1"/>
    <col min="14099" max="14335" width="9" style="202"/>
    <col min="14336" max="14336" width="1.875" style="202" customWidth="1"/>
    <col min="14337" max="14337" width="2" style="202" customWidth="1"/>
    <col min="14338" max="14338" width="27.5" style="202" bestFit="1" customWidth="1"/>
    <col min="14339" max="14354" width="10.125" style="202" customWidth="1"/>
    <col min="14355" max="14591" width="9" style="202"/>
    <col min="14592" max="14592" width="1.875" style="202" customWidth="1"/>
    <col min="14593" max="14593" width="2" style="202" customWidth="1"/>
    <col min="14594" max="14594" width="27.5" style="202" bestFit="1" customWidth="1"/>
    <col min="14595" max="14610" width="10.125" style="202" customWidth="1"/>
    <col min="14611" max="14847" width="9" style="202"/>
    <col min="14848" max="14848" width="1.875" style="202" customWidth="1"/>
    <col min="14849" max="14849" width="2" style="202" customWidth="1"/>
    <col min="14850" max="14850" width="27.5" style="202" bestFit="1" customWidth="1"/>
    <col min="14851" max="14866" width="10.125" style="202" customWidth="1"/>
    <col min="14867" max="15103" width="9" style="202"/>
    <col min="15104" max="15104" width="1.875" style="202" customWidth="1"/>
    <col min="15105" max="15105" width="2" style="202" customWidth="1"/>
    <col min="15106" max="15106" width="27.5" style="202" bestFit="1" customWidth="1"/>
    <col min="15107" max="15122" width="10.125" style="202" customWidth="1"/>
    <col min="15123" max="15359" width="9" style="202"/>
    <col min="15360" max="15360" width="1.875" style="202" customWidth="1"/>
    <col min="15361" max="15361" width="2" style="202" customWidth="1"/>
    <col min="15362" max="15362" width="27.5" style="202" bestFit="1" customWidth="1"/>
    <col min="15363" max="15378" width="10.125" style="202" customWidth="1"/>
    <col min="15379" max="15615" width="9" style="202"/>
    <col min="15616" max="15616" width="1.875" style="202" customWidth="1"/>
    <col min="15617" max="15617" width="2" style="202" customWidth="1"/>
    <col min="15618" max="15618" width="27.5" style="202" bestFit="1" customWidth="1"/>
    <col min="15619" max="15634" width="10.125" style="202" customWidth="1"/>
    <col min="15635" max="15871" width="9" style="202"/>
    <col min="15872" max="15872" width="1.875" style="202" customWidth="1"/>
    <col min="15873" max="15873" width="2" style="202" customWidth="1"/>
    <col min="15874" max="15874" width="27.5" style="202" bestFit="1" customWidth="1"/>
    <col min="15875" max="15890" width="10.125" style="202" customWidth="1"/>
    <col min="15891" max="16127" width="9" style="202"/>
    <col min="16128" max="16128" width="1.875" style="202" customWidth="1"/>
    <col min="16129" max="16129" width="2" style="202" customWidth="1"/>
    <col min="16130" max="16130" width="27.5" style="202" bestFit="1" customWidth="1"/>
    <col min="16131" max="16146" width="10.125" style="202" customWidth="1"/>
    <col min="16147" max="16384" width="9" style="202"/>
  </cols>
  <sheetData>
    <row r="1" spans="1:18" ht="13.5">
      <c r="R1" s="203" t="s">
        <v>371</v>
      </c>
    </row>
    <row r="2" spans="1:18" ht="13.5">
      <c r="A2" s="204" t="s">
        <v>314</v>
      </c>
    </row>
    <row r="4" spans="1:18" ht="12.75" thickBot="1">
      <c r="A4" s="201" t="s">
        <v>315</v>
      </c>
      <c r="D4" s="205"/>
      <c r="E4" s="205" t="s">
        <v>316</v>
      </c>
      <c r="F4" s="205" t="s">
        <v>317</v>
      </c>
      <c r="G4" s="205" t="s">
        <v>318</v>
      </c>
      <c r="H4" s="205" t="s">
        <v>319</v>
      </c>
      <c r="I4" s="205" t="s">
        <v>320</v>
      </c>
      <c r="J4" s="205" t="s">
        <v>321</v>
      </c>
      <c r="K4" s="205" t="s">
        <v>322</v>
      </c>
      <c r="L4" s="205" t="s">
        <v>323</v>
      </c>
      <c r="M4" s="205" t="s">
        <v>324</v>
      </c>
      <c r="N4" s="205" t="s">
        <v>325</v>
      </c>
      <c r="O4" s="205" t="s">
        <v>326</v>
      </c>
      <c r="P4" s="205" t="s">
        <v>327</v>
      </c>
      <c r="Q4" s="205" t="s">
        <v>328</v>
      </c>
      <c r="R4" s="205" t="s">
        <v>329</v>
      </c>
    </row>
    <row r="5" spans="1:18">
      <c r="A5" s="206"/>
      <c r="B5" s="207"/>
      <c r="C5" s="208" t="s">
        <v>493</v>
      </c>
      <c r="D5" s="209">
        <v>2022</v>
      </c>
      <c r="E5" s="342">
        <v>2023</v>
      </c>
      <c r="F5" s="342">
        <v>2024</v>
      </c>
      <c r="G5" s="342">
        <v>2025</v>
      </c>
      <c r="H5" s="342">
        <v>2026</v>
      </c>
      <c r="I5" s="342">
        <v>2027</v>
      </c>
      <c r="J5" s="342">
        <v>2028</v>
      </c>
      <c r="K5" s="342">
        <v>2029</v>
      </c>
      <c r="L5" s="342">
        <v>2030</v>
      </c>
      <c r="M5" s="342">
        <v>2031</v>
      </c>
      <c r="N5" s="342">
        <v>2032</v>
      </c>
      <c r="O5" s="342">
        <v>2033</v>
      </c>
      <c r="P5" s="342">
        <v>2034</v>
      </c>
      <c r="Q5" s="342">
        <v>2035</v>
      </c>
      <c r="R5" s="210" t="s">
        <v>167</v>
      </c>
    </row>
    <row r="6" spans="1:18" ht="12.75" thickBot="1">
      <c r="A6" s="814" t="s">
        <v>330</v>
      </c>
      <c r="B6" s="815"/>
      <c r="C6" s="211"/>
      <c r="D6" s="212"/>
      <c r="E6" s="213"/>
      <c r="F6" s="213"/>
      <c r="G6" s="213"/>
      <c r="H6" s="213"/>
      <c r="I6" s="213"/>
      <c r="J6" s="213"/>
      <c r="K6" s="213"/>
      <c r="L6" s="213"/>
      <c r="M6" s="213"/>
      <c r="N6" s="213"/>
      <c r="O6" s="213"/>
      <c r="P6" s="213"/>
      <c r="Q6" s="214"/>
      <c r="R6" s="215"/>
    </row>
    <row r="7" spans="1:18" ht="12.75" thickTop="1">
      <c r="A7" s="216"/>
      <c r="B7" s="217" t="s">
        <v>331</v>
      </c>
      <c r="C7" s="218"/>
      <c r="D7" s="219"/>
      <c r="E7" s="220"/>
      <c r="F7" s="220"/>
      <c r="G7" s="220"/>
      <c r="H7" s="220"/>
      <c r="I7" s="220"/>
      <c r="J7" s="220"/>
      <c r="K7" s="220"/>
      <c r="L7" s="220"/>
      <c r="M7" s="220"/>
      <c r="N7" s="220"/>
      <c r="O7" s="220"/>
      <c r="P7" s="220"/>
      <c r="Q7" s="298"/>
      <c r="R7" s="218"/>
    </row>
    <row r="8" spans="1:18">
      <c r="A8" s="222"/>
      <c r="B8" s="223"/>
      <c r="C8" s="224" t="s">
        <v>432</v>
      </c>
      <c r="D8" s="225"/>
      <c r="E8" s="226"/>
      <c r="F8" s="226"/>
      <c r="G8" s="226"/>
      <c r="H8" s="226"/>
      <c r="I8" s="226"/>
      <c r="J8" s="226"/>
      <c r="K8" s="226"/>
      <c r="L8" s="226"/>
      <c r="M8" s="226"/>
      <c r="N8" s="226"/>
      <c r="O8" s="226"/>
      <c r="P8" s="226"/>
      <c r="Q8" s="226"/>
      <c r="R8" s="228"/>
    </row>
    <row r="9" spans="1:18">
      <c r="A9" s="222"/>
      <c r="B9" s="223"/>
      <c r="C9" s="229" t="s">
        <v>428</v>
      </c>
      <c r="D9" s="230"/>
      <c r="E9" s="231"/>
      <c r="F9" s="231"/>
      <c r="G9" s="231"/>
      <c r="H9" s="231"/>
      <c r="I9" s="231"/>
      <c r="J9" s="231"/>
      <c r="K9" s="231"/>
      <c r="L9" s="231"/>
      <c r="M9" s="231"/>
      <c r="N9" s="231"/>
      <c r="O9" s="231"/>
      <c r="P9" s="231"/>
      <c r="Q9" s="231"/>
      <c r="R9" s="233"/>
    </row>
    <row r="10" spans="1:18">
      <c r="A10" s="222"/>
      <c r="B10" s="223"/>
      <c r="C10" s="229" t="s">
        <v>429</v>
      </c>
      <c r="D10" s="230"/>
      <c r="E10" s="231"/>
      <c r="F10" s="231"/>
      <c r="G10" s="231"/>
      <c r="H10" s="231"/>
      <c r="I10" s="231"/>
      <c r="J10" s="231"/>
      <c r="K10" s="231"/>
      <c r="L10" s="231"/>
      <c r="M10" s="231"/>
      <c r="N10" s="231"/>
      <c r="O10" s="231"/>
      <c r="P10" s="231"/>
      <c r="Q10" s="231"/>
      <c r="R10" s="233"/>
    </row>
    <row r="11" spans="1:18">
      <c r="A11" s="222"/>
      <c r="B11" s="223"/>
      <c r="C11" s="232" t="s">
        <v>332</v>
      </c>
      <c r="D11" s="230"/>
      <c r="E11" s="231"/>
      <c r="F11" s="231"/>
      <c r="G11" s="231"/>
      <c r="H11" s="231"/>
      <c r="I11" s="231"/>
      <c r="J11" s="231"/>
      <c r="K11" s="231"/>
      <c r="L11" s="231"/>
      <c r="M11" s="231"/>
      <c r="N11" s="231"/>
      <c r="O11" s="231"/>
      <c r="P11" s="231"/>
      <c r="Q11" s="231"/>
      <c r="R11" s="233"/>
    </row>
    <row r="12" spans="1:18">
      <c r="A12" s="222"/>
      <c r="B12" s="223"/>
      <c r="C12" s="232" t="s">
        <v>433</v>
      </c>
      <c r="D12" s="230"/>
      <c r="E12" s="231"/>
      <c r="F12" s="231"/>
      <c r="G12" s="231"/>
      <c r="H12" s="231"/>
      <c r="I12" s="231"/>
      <c r="J12" s="231"/>
      <c r="K12" s="231"/>
      <c r="L12" s="231"/>
      <c r="M12" s="231"/>
      <c r="N12" s="231"/>
      <c r="O12" s="231"/>
      <c r="P12" s="231"/>
      <c r="Q12" s="231"/>
      <c r="R12" s="233"/>
    </row>
    <row r="13" spans="1:18">
      <c r="A13" s="234"/>
      <c r="B13" s="223"/>
      <c r="C13" s="235" t="s">
        <v>179</v>
      </c>
      <c r="D13" s="236"/>
      <c r="E13" s="237"/>
      <c r="F13" s="237"/>
      <c r="G13" s="237"/>
      <c r="H13" s="237"/>
      <c r="I13" s="237"/>
      <c r="J13" s="237"/>
      <c r="K13" s="237"/>
      <c r="L13" s="237"/>
      <c r="M13" s="237"/>
      <c r="N13" s="237"/>
      <c r="O13" s="237"/>
      <c r="P13" s="237"/>
      <c r="Q13" s="237"/>
      <c r="R13" s="238"/>
    </row>
    <row r="14" spans="1:18">
      <c r="A14" s="222"/>
      <c r="B14" s="239" t="s">
        <v>333</v>
      </c>
      <c r="C14" s="240"/>
      <c r="D14" s="241"/>
      <c r="E14" s="242"/>
      <c r="F14" s="242"/>
      <c r="G14" s="242"/>
      <c r="H14" s="242"/>
      <c r="I14" s="242"/>
      <c r="J14" s="242"/>
      <c r="K14" s="242"/>
      <c r="L14" s="242"/>
      <c r="M14" s="242"/>
      <c r="N14" s="242"/>
      <c r="O14" s="242"/>
      <c r="P14" s="242"/>
      <c r="Q14" s="246"/>
      <c r="R14" s="240"/>
    </row>
    <row r="15" spans="1:18">
      <c r="A15" s="222"/>
      <c r="B15" s="223"/>
      <c r="C15" s="224" t="s">
        <v>334</v>
      </c>
      <c r="D15" s="225"/>
      <c r="E15" s="226"/>
      <c r="F15" s="226"/>
      <c r="G15" s="226"/>
      <c r="H15" s="226"/>
      <c r="I15" s="226"/>
      <c r="J15" s="226"/>
      <c r="K15" s="226"/>
      <c r="L15" s="226"/>
      <c r="M15" s="226"/>
      <c r="N15" s="226"/>
      <c r="O15" s="226"/>
      <c r="P15" s="226"/>
      <c r="Q15" s="226"/>
      <c r="R15" s="228"/>
    </row>
    <row r="16" spans="1:18">
      <c r="A16" s="222"/>
      <c r="B16" s="223"/>
      <c r="C16" s="235" t="s">
        <v>335</v>
      </c>
      <c r="D16" s="236"/>
      <c r="E16" s="237"/>
      <c r="F16" s="237"/>
      <c r="G16" s="237"/>
      <c r="H16" s="237"/>
      <c r="I16" s="237"/>
      <c r="J16" s="237"/>
      <c r="K16" s="237"/>
      <c r="L16" s="237"/>
      <c r="M16" s="237"/>
      <c r="N16" s="237"/>
      <c r="O16" s="237"/>
      <c r="P16" s="237"/>
      <c r="Q16" s="237"/>
      <c r="R16" s="238"/>
    </row>
    <row r="17" spans="1:18">
      <c r="A17" s="222"/>
      <c r="B17" s="223"/>
      <c r="C17" s="235" t="s">
        <v>336</v>
      </c>
      <c r="D17" s="236"/>
      <c r="E17" s="237"/>
      <c r="F17" s="237"/>
      <c r="G17" s="237"/>
      <c r="H17" s="237"/>
      <c r="I17" s="237"/>
      <c r="J17" s="237"/>
      <c r="K17" s="237"/>
      <c r="L17" s="237"/>
      <c r="M17" s="237"/>
      <c r="N17" s="237"/>
      <c r="O17" s="237"/>
      <c r="P17" s="237"/>
      <c r="Q17" s="237"/>
      <c r="R17" s="238"/>
    </row>
    <row r="18" spans="1:18">
      <c r="A18" s="234"/>
      <c r="B18" s="223"/>
      <c r="C18" s="235" t="s">
        <v>337</v>
      </c>
      <c r="D18" s="236"/>
      <c r="E18" s="237"/>
      <c r="F18" s="237"/>
      <c r="G18" s="237"/>
      <c r="H18" s="237"/>
      <c r="I18" s="237"/>
      <c r="J18" s="237"/>
      <c r="K18" s="237"/>
      <c r="L18" s="237"/>
      <c r="M18" s="237"/>
      <c r="N18" s="237"/>
      <c r="O18" s="237"/>
      <c r="P18" s="237"/>
      <c r="Q18" s="237"/>
      <c r="R18" s="238"/>
    </row>
    <row r="19" spans="1:18">
      <c r="A19" s="245"/>
      <c r="B19" s="242" t="s">
        <v>338</v>
      </c>
      <c r="C19" s="244"/>
      <c r="D19" s="241"/>
      <c r="E19" s="246"/>
      <c r="F19" s="246"/>
      <c r="G19" s="246"/>
      <c r="H19" s="246"/>
      <c r="I19" s="246"/>
      <c r="J19" s="246"/>
      <c r="K19" s="246"/>
      <c r="L19" s="246"/>
      <c r="M19" s="246"/>
      <c r="N19" s="246"/>
      <c r="O19" s="246"/>
      <c r="P19" s="246"/>
      <c r="Q19" s="246"/>
      <c r="R19" s="240"/>
    </row>
    <row r="20" spans="1:18">
      <c r="A20" s="245"/>
      <c r="B20" s="243" t="s">
        <v>339</v>
      </c>
      <c r="C20" s="240"/>
      <c r="D20" s="241"/>
      <c r="E20" s="242"/>
      <c r="F20" s="242"/>
      <c r="G20" s="242"/>
      <c r="H20" s="242"/>
      <c r="I20" s="242"/>
      <c r="J20" s="242"/>
      <c r="K20" s="242"/>
      <c r="L20" s="242"/>
      <c r="M20" s="242"/>
      <c r="N20" s="242"/>
      <c r="O20" s="242"/>
      <c r="P20" s="242"/>
      <c r="Q20" s="246"/>
      <c r="R20" s="240"/>
    </row>
    <row r="21" spans="1:18" ht="12.75" thickBot="1">
      <c r="A21" s="247"/>
      <c r="B21" s="248" t="s">
        <v>340</v>
      </c>
      <c r="C21" s="249"/>
      <c r="D21" s="250"/>
      <c r="E21" s="251"/>
      <c r="F21" s="251"/>
      <c r="G21" s="251"/>
      <c r="H21" s="251"/>
      <c r="I21" s="251"/>
      <c r="J21" s="251"/>
      <c r="K21" s="251"/>
      <c r="L21" s="251"/>
      <c r="M21" s="251"/>
      <c r="N21" s="251"/>
      <c r="O21" s="251"/>
      <c r="P21" s="251"/>
      <c r="Q21" s="252"/>
      <c r="R21" s="381"/>
    </row>
    <row r="22" spans="1:18">
      <c r="A22" s="254"/>
      <c r="B22" s="255"/>
      <c r="C22" s="255"/>
      <c r="D22" s="255"/>
      <c r="E22" s="255"/>
      <c r="F22" s="255"/>
      <c r="G22" s="255"/>
      <c r="H22" s="255"/>
      <c r="I22" s="255"/>
      <c r="J22" s="255"/>
      <c r="K22" s="255"/>
      <c r="L22" s="255"/>
      <c r="M22" s="255"/>
      <c r="N22" s="255"/>
      <c r="O22" s="255"/>
      <c r="P22" s="255"/>
      <c r="Q22" s="255"/>
      <c r="R22" s="255"/>
    </row>
    <row r="23" spans="1:18">
      <c r="A23" s="254"/>
      <c r="B23" s="255"/>
      <c r="C23" s="255"/>
      <c r="D23" s="255"/>
      <c r="E23" s="255"/>
      <c r="F23" s="255"/>
      <c r="G23" s="255"/>
      <c r="H23" s="255"/>
      <c r="I23" s="255"/>
      <c r="J23" s="255"/>
      <c r="K23" s="255"/>
      <c r="L23" s="255"/>
      <c r="M23" s="255"/>
      <c r="N23" s="255"/>
      <c r="O23" s="255"/>
      <c r="P23" s="255"/>
      <c r="Q23" s="255"/>
      <c r="R23" s="255"/>
    </row>
    <row r="24" spans="1:18" ht="12.75" thickBot="1">
      <c r="A24" s="256" t="s">
        <v>341</v>
      </c>
      <c r="B24" s="255"/>
      <c r="C24" s="255"/>
      <c r="D24" s="205"/>
      <c r="E24" s="205" t="s">
        <v>316</v>
      </c>
      <c r="F24" s="205" t="s">
        <v>317</v>
      </c>
      <c r="G24" s="205" t="s">
        <v>318</v>
      </c>
      <c r="H24" s="205" t="s">
        <v>319</v>
      </c>
      <c r="I24" s="205" t="s">
        <v>320</v>
      </c>
      <c r="J24" s="205" t="s">
        <v>321</v>
      </c>
      <c r="K24" s="205" t="s">
        <v>322</v>
      </c>
      <c r="L24" s="205" t="s">
        <v>323</v>
      </c>
      <c r="M24" s="205" t="s">
        <v>324</v>
      </c>
      <c r="N24" s="205" t="s">
        <v>325</v>
      </c>
      <c r="O24" s="205" t="s">
        <v>326</v>
      </c>
      <c r="P24" s="205" t="s">
        <v>327</v>
      </c>
      <c r="Q24" s="205" t="s">
        <v>328</v>
      </c>
      <c r="R24" s="205" t="s">
        <v>329</v>
      </c>
    </row>
    <row r="25" spans="1:18">
      <c r="A25" s="257"/>
      <c r="B25" s="258"/>
      <c r="C25" s="259" t="s">
        <v>493</v>
      </c>
      <c r="D25" s="209">
        <v>2022</v>
      </c>
      <c r="E25" s="342">
        <v>2023</v>
      </c>
      <c r="F25" s="342">
        <v>2024</v>
      </c>
      <c r="G25" s="342">
        <v>2025</v>
      </c>
      <c r="H25" s="342">
        <v>2026</v>
      </c>
      <c r="I25" s="342">
        <v>2027</v>
      </c>
      <c r="J25" s="342">
        <v>2028</v>
      </c>
      <c r="K25" s="342">
        <v>2029</v>
      </c>
      <c r="L25" s="342">
        <v>2030</v>
      </c>
      <c r="M25" s="342">
        <v>2031</v>
      </c>
      <c r="N25" s="342">
        <v>2032</v>
      </c>
      <c r="O25" s="342">
        <v>2033</v>
      </c>
      <c r="P25" s="342">
        <v>2034</v>
      </c>
      <c r="Q25" s="342">
        <v>2035</v>
      </c>
      <c r="R25" s="210" t="s">
        <v>167</v>
      </c>
    </row>
    <row r="26" spans="1:18" ht="12.75" thickBot="1">
      <c r="A26" s="260"/>
      <c r="B26" s="261" t="s">
        <v>342</v>
      </c>
      <c r="C26" s="262"/>
      <c r="D26" s="212"/>
      <c r="E26" s="213"/>
      <c r="F26" s="213"/>
      <c r="G26" s="213"/>
      <c r="H26" s="213"/>
      <c r="I26" s="213"/>
      <c r="J26" s="213"/>
      <c r="K26" s="213"/>
      <c r="L26" s="213"/>
      <c r="M26" s="213"/>
      <c r="N26" s="213"/>
      <c r="O26" s="213"/>
      <c r="P26" s="213"/>
      <c r="Q26" s="382"/>
      <c r="R26" s="211"/>
    </row>
    <row r="27" spans="1:18" ht="12.75" thickTop="1">
      <c r="A27" s="263"/>
      <c r="B27" s="264" t="s">
        <v>343</v>
      </c>
      <c r="C27" s="265"/>
      <c r="D27" s="266"/>
      <c r="E27" s="266"/>
      <c r="F27" s="266"/>
      <c r="G27" s="266"/>
      <c r="H27" s="266"/>
      <c r="I27" s="266"/>
      <c r="J27" s="266"/>
      <c r="K27" s="266"/>
      <c r="L27" s="266"/>
      <c r="M27" s="266"/>
      <c r="N27" s="266"/>
      <c r="O27" s="266"/>
      <c r="P27" s="266"/>
      <c r="Q27" s="383"/>
      <c r="R27" s="265"/>
    </row>
    <row r="28" spans="1:18">
      <c r="A28" s="263"/>
      <c r="B28" s="264"/>
      <c r="C28" s="267" t="s">
        <v>344</v>
      </c>
      <c r="D28" s="268"/>
      <c r="E28" s="269"/>
      <c r="F28" s="269"/>
      <c r="G28" s="269"/>
      <c r="H28" s="269"/>
      <c r="I28" s="269"/>
      <c r="J28" s="269"/>
      <c r="K28" s="269"/>
      <c r="L28" s="269"/>
      <c r="M28" s="269"/>
      <c r="N28" s="269"/>
      <c r="O28" s="269"/>
      <c r="P28" s="269"/>
      <c r="Q28" s="269"/>
      <c r="R28" s="270"/>
    </row>
    <row r="29" spans="1:18">
      <c r="A29" s="263"/>
      <c r="B29" s="264"/>
      <c r="C29" s="271" t="s">
        <v>345</v>
      </c>
      <c r="D29" s="272"/>
      <c r="E29" s="273"/>
      <c r="F29" s="273"/>
      <c r="G29" s="273"/>
      <c r="H29" s="273"/>
      <c r="I29" s="273"/>
      <c r="J29" s="273"/>
      <c r="K29" s="273"/>
      <c r="L29" s="273"/>
      <c r="M29" s="273"/>
      <c r="N29" s="273"/>
      <c r="O29" s="273"/>
      <c r="P29" s="273"/>
      <c r="Q29" s="273"/>
      <c r="R29" s="274"/>
    </row>
    <row r="30" spans="1:18">
      <c r="A30" s="263"/>
      <c r="B30" s="264"/>
      <c r="C30" s="271" t="s">
        <v>346</v>
      </c>
      <c r="D30" s="272"/>
      <c r="E30" s="273"/>
      <c r="F30" s="273"/>
      <c r="G30" s="273"/>
      <c r="H30" s="273"/>
      <c r="I30" s="273"/>
      <c r="J30" s="273"/>
      <c r="K30" s="273"/>
      <c r="L30" s="273"/>
      <c r="M30" s="273"/>
      <c r="N30" s="273"/>
      <c r="O30" s="273"/>
      <c r="P30" s="273"/>
      <c r="Q30" s="273"/>
      <c r="R30" s="274"/>
    </row>
    <row r="31" spans="1:18">
      <c r="A31" s="275"/>
      <c r="B31" s="276"/>
      <c r="C31" s="277" t="s">
        <v>337</v>
      </c>
      <c r="D31" s="278"/>
      <c r="E31" s="279"/>
      <c r="F31" s="279"/>
      <c r="G31" s="279"/>
      <c r="H31" s="279"/>
      <c r="I31" s="279"/>
      <c r="J31" s="279"/>
      <c r="K31" s="279"/>
      <c r="L31" s="279"/>
      <c r="M31" s="279"/>
      <c r="N31" s="279"/>
      <c r="O31" s="279"/>
      <c r="P31" s="279"/>
      <c r="Q31" s="279"/>
      <c r="R31" s="280"/>
    </row>
    <row r="32" spans="1:18">
      <c r="A32" s="263"/>
      <c r="B32" s="264" t="s">
        <v>347</v>
      </c>
      <c r="C32" s="265"/>
      <c r="D32" s="266"/>
      <c r="E32" s="266"/>
      <c r="F32" s="266"/>
      <c r="G32" s="266"/>
      <c r="H32" s="266"/>
      <c r="I32" s="266"/>
      <c r="J32" s="266"/>
      <c r="K32" s="266"/>
      <c r="L32" s="266"/>
      <c r="M32" s="266"/>
      <c r="N32" s="266"/>
      <c r="O32" s="266"/>
      <c r="P32" s="266"/>
      <c r="Q32" s="383"/>
      <c r="R32" s="265"/>
    </row>
    <row r="33" spans="1:18">
      <c r="A33" s="263"/>
      <c r="B33" s="264"/>
      <c r="C33" s="267" t="s">
        <v>348</v>
      </c>
      <c r="D33" s="268"/>
      <c r="E33" s="269"/>
      <c r="F33" s="269"/>
      <c r="G33" s="269"/>
      <c r="H33" s="269"/>
      <c r="I33" s="269"/>
      <c r="J33" s="269"/>
      <c r="K33" s="269"/>
      <c r="L33" s="269"/>
      <c r="M33" s="269"/>
      <c r="N33" s="269"/>
      <c r="O33" s="269"/>
      <c r="P33" s="269"/>
      <c r="Q33" s="269"/>
      <c r="R33" s="270"/>
    </row>
    <row r="34" spans="1:18">
      <c r="A34" s="263"/>
      <c r="B34" s="264"/>
      <c r="C34" s="271" t="s">
        <v>349</v>
      </c>
      <c r="D34" s="272"/>
      <c r="E34" s="273"/>
      <c r="F34" s="273"/>
      <c r="G34" s="273"/>
      <c r="H34" s="273"/>
      <c r="I34" s="273"/>
      <c r="J34" s="273"/>
      <c r="K34" s="273"/>
      <c r="L34" s="273"/>
      <c r="M34" s="273"/>
      <c r="N34" s="273"/>
      <c r="O34" s="273"/>
      <c r="P34" s="273"/>
      <c r="Q34" s="273"/>
      <c r="R34" s="274"/>
    </row>
    <row r="35" spans="1:18">
      <c r="A35" s="263"/>
      <c r="B35" s="264"/>
      <c r="C35" s="271" t="s">
        <v>350</v>
      </c>
      <c r="D35" s="272"/>
      <c r="E35" s="273"/>
      <c r="F35" s="273"/>
      <c r="G35" s="273"/>
      <c r="H35" s="273"/>
      <c r="I35" s="273"/>
      <c r="J35" s="273"/>
      <c r="K35" s="273"/>
      <c r="L35" s="273"/>
      <c r="M35" s="273"/>
      <c r="N35" s="273"/>
      <c r="O35" s="273"/>
      <c r="P35" s="273"/>
      <c r="Q35" s="273"/>
      <c r="R35" s="274"/>
    </row>
    <row r="36" spans="1:18">
      <c r="A36" s="263"/>
      <c r="B36" s="255"/>
      <c r="C36" s="277" t="s">
        <v>337</v>
      </c>
      <c r="D36" s="278"/>
      <c r="E36" s="279"/>
      <c r="F36" s="279"/>
      <c r="G36" s="279"/>
      <c r="H36" s="279"/>
      <c r="I36" s="279"/>
      <c r="J36" s="279"/>
      <c r="K36" s="279"/>
      <c r="L36" s="279"/>
      <c r="M36" s="279"/>
      <c r="N36" s="279"/>
      <c r="O36" s="279"/>
      <c r="P36" s="279"/>
      <c r="Q36" s="279"/>
      <c r="R36" s="280"/>
    </row>
    <row r="37" spans="1:18">
      <c r="A37" s="281"/>
      <c r="B37" s="282" t="s">
        <v>351</v>
      </c>
      <c r="C37" s="283"/>
      <c r="D37" s="284"/>
      <c r="E37" s="284"/>
      <c r="F37" s="284"/>
      <c r="G37" s="284"/>
      <c r="H37" s="284"/>
      <c r="I37" s="284"/>
      <c r="J37" s="284"/>
      <c r="K37" s="284"/>
      <c r="L37" s="284"/>
      <c r="M37" s="284"/>
      <c r="N37" s="284"/>
      <c r="O37" s="284"/>
      <c r="P37" s="284"/>
      <c r="Q37" s="289"/>
      <c r="R37" s="283"/>
    </row>
    <row r="38" spans="1:18">
      <c r="A38" s="275"/>
      <c r="B38" s="276" t="s">
        <v>352</v>
      </c>
      <c r="C38" s="280"/>
      <c r="D38" s="278"/>
      <c r="E38" s="278"/>
      <c r="F38" s="278"/>
      <c r="G38" s="278"/>
      <c r="H38" s="278"/>
      <c r="I38" s="278"/>
      <c r="J38" s="278"/>
      <c r="K38" s="278"/>
      <c r="L38" s="278"/>
      <c r="M38" s="278"/>
      <c r="N38" s="278"/>
      <c r="O38" s="278"/>
      <c r="P38" s="278"/>
      <c r="Q38" s="279"/>
      <c r="R38" s="280"/>
    </row>
    <row r="39" spans="1:18">
      <c r="A39" s="281"/>
      <c r="B39" s="282" t="s">
        <v>353</v>
      </c>
      <c r="C39" s="283"/>
      <c r="D39" s="284"/>
      <c r="E39" s="284"/>
      <c r="F39" s="284"/>
      <c r="G39" s="284"/>
      <c r="H39" s="284"/>
      <c r="I39" s="284"/>
      <c r="J39" s="284"/>
      <c r="K39" s="284"/>
      <c r="L39" s="284"/>
      <c r="M39" s="284"/>
      <c r="N39" s="284"/>
      <c r="O39" s="284"/>
      <c r="P39" s="284"/>
      <c r="Q39" s="289"/>
      <c r="R39" s="283"/>
    </row>
    <row r="40" spans="1:18" ht="12.75" thickBot="1">
      <c r="A40" s="285"/>
      <c r="B40" s="286" t="s">
        <v>354</v>
      </c>
      <c r="C40" s="287"/>
      <c r="D40" s="288"/>
      <c r="E40" s="288"/>
      <c r="F40" s="288"/>
      <c r="G40" s="288"/>
      <c r="H40" s="288"/>
      <c r="I40" s="288"/>
      <c r="J40" s="288"/>
      <c r="K40" s="288"/>
      <c r="L40" s="288"/>
      <c r="M40" s="288"/>
      <c r="N40" s="288"/>
      <c r="O40" s="288"/>
      <c r="P40" s="288"/>
      <c r="Q40" s="384"/>
      <c r="R40" s="287"/>
    </row>
    <row r="41" spans="1:18">
      <c r="A41" s="264"/>
      <c r="B41" s="264"/>
      <c r="C41" s="264"/>
      <c r="D41" s="264"/>
      <c r="E41" s="264"/>
      <c r="F41" s="264"/>
      <c r="G41" s="264"/>
      <c r="H41" s="264"/>
      <c r="I41" s="264"/>
      <c r="J41" s="264"/>
      <c r="K41" s="264"/>
      <c r="L41" s="264"/>
      <c r="M41" s="264"/>
      <c r="N41" s="264"/>
      <c r="O41" s="264"/>
      <c r="P41" s="264"/>
      <c r="Q41" s="264"/>
      <c r="R41" s="264"/>
    </row>
    <row r="42" spans="1:18">
      <c r="A42" s="264" t="s">
        <v>355</v>
      </c>
      <c r="B42" s="264"/>
      <c r="C42" s="264"/>
      <c r="D42" s="264"/>
      <c r="E42" s="264"/>
      <c r="F42" s="264"/>
      <c r="G42" s="264"/>
      <c r="H42" s="264"/>
      <c r="I42" s="264"/>
      <c r="J42" s="264"/>
      <c r="K42" s="264"/>
      <c r="L42" s="264"/>
      <c r="M42" s="264"/>
      <c r="N42" s="264"/>
      <c r="O42" s="264"/>
      <c r="P42" s="264"/>
      <c r="Q42" s="264"/>
      <c r="R42" s="264"/>
    </row>
    <row r="43" spans="1:18">
      <c r="A43" s="264"/>
      <c r="B43" s="264"/>
      <c r="C43" s="289" t="s">
        <v>356</v>
      </c>
      <c r="D43" s="289"/>
      <c r="E43" s="289"/>
      <c r="F43" s="289"/>
      <c r="G43" s="289"/>
      <c r="H43" s="289"/>
      <c r="I43" s="289"/>
      <c r="J43" s="289"/>
      <c r="K43" s="289"/>
      <c r="L43" s="289"/>
      <c r="M43" s="289"/>
      <c r="N43" s="289"/>
      <c r="O43" s="289"/>
      <c r="P43" s="289"/>
      <c r="Q43" s="289"/>
      <c r="R43" s="264"/>
    </row>
    <row r="44" spans="1:18">
      <c r="A44" s="264"/>
      <c r="B44" s="264"/>
      <c r="C44" s="289" t="s">
        <v>357</v>
      </c>
      <c r="D44" s="289"/>
      <c r="E44" s="264"/>
      <c r="F44" s="264"/>
      <c r="G44" s="264"/>
      <c r="H44" s="264"/>
      <c r="I44" s="264"/>
      <c r="J44" s="264"/>
      <c r="K44" s="264"/>
      <c r="L44" s="264"/>
      <c r="M44" s="264"/>
      <c r="N44" s="264"/>
      <c r="O44" s="264"/>
      <c r="P44" s="264"/>
      <c r="Q44" s="264"/>
      <c r="R44" s="264"/>
    </row>
    <row r="45" spans="1:18">
      <c r="A45" s="264"/>
      <c r="B45" s="264"/>
      <c r="C45" s="289" t="s">
        <v>358</v>
      </c>
      <c r="D45" s="289"/>
      <c r="E45" s="264"/>
      <c r="F45" s="264"/>
      <c r="G45" s="264"/>
      <c r="H45" s="264"/>
      <c r="I45" s="264"/>
      <c r="J45" s="264"/>
      <c r="K45" s="264"/>
      <c r="L45" s="264"/>
      <c r="M45" s="264"/>
      <c r="N45" s="264"/>
      <c r="O45" s="264"/>
      <c r="P45" s="264"/>
      <c r="Q45" s="264"/>
      <c r="R45" s="264"/>
    </row>
    <row r="46" spans="1:18">
      <c r="A46" s="264"/>
      <c r="B46" s="264"/>
      <c r="C46" s="289" t="s">
        <v>359</v>
      </c>
      <c r="D46" s="289"/>
      <c r="E46" s="264"/>
      <c r="F46" s="264"/>
      <c r="G46" s="264"/>
      <c r="H46" s="264"/>
      <c r="I46" s="264"/>
      <c r="J46" s="264"/>
      <c r="K46" s="264"/>
      <c r="L46" s="264"/>
      <c r="M46" s="264"/>
      <c r="N46" s="264"/>
      <c r="O46" s="264"/>
      <c r="P46" s="264"/>
      <c r="Q46" s="264"/>
      <c r="R46" s="264"/>
    </row>
    <row r="47" spans="1:18">
      <c r="A47" s="264"/>
      <c r="B47" s="264"/>
      <c r="C47" s="264"/>
      <c r="D47" s="264"/>
      <c r="E47" s="264"/>
      <c r="F47" s="264"/>
      <c r="G47" s="264"/>
      <c r="H47" s="264"/>
      <c r="I47" s="264"/>
      <c r="J47" s="264"/>
      <c r="K47" s="264"/>
      <c r="L47" s="264"/>
      <c r="M47" s="264"/>
      <c r="N47" s="264"/>
      <c r="O47" s="264"/>
      <c r="P47" s="264"/>
      <c r="Q47" s="264"/>
      <c r="R47" s="264"/>
    </row>
    <row r="48" spans="1:18">
      <c r="A48" s="254"/>
      <c r="B48" s="255" t="s">
        <v>360</v>
      </c>
      <c r="C48" s="255"/>
      <c r="D48" s="255"/>
      <c r="F48" s="255"/>
      <c r="H48" s="255"/>
      <c r="J48" s="255"/>
      <c r="L48" s="255"/>
      <c r="N48" s="255"/>
      <c r="P48" s="255"/>
      <c r="Q48" s="255"/>
    </row>
    <row r="49" spans="1:3">
      <c r="A49" s="254"/>
      <c r="B49" s="201" t="s">
        <v>361</v>
      </c>
      <c r="C49" s="255"/>
    </row>
    <row r="50" spans="1:3">
      <c r="A50" s="254"/>
      <c r="B50" s="201" t="s">
        <v>362</v>
      </c>
      <c r="C50" s="255"/>
    </row>
    <row r="51" spans="1:3">
      <c r="A51" s="254"/>
      <c r="B51" s="255" t="s">
        <v>363</v>
      </c>
      <c r="C51" s="255"/>
    </row>
    <row r="52" spans="1:3" s="290" customFormat="1">
      <c r="A52" s="254"/>
      <c r="B52" s="255" t="s">
        <v>494</v>
      </c>
      <c r="C52" s="255"/>
    </row>
    <row r="53" spans="1:3">
      <c r="A53" s="254"/>
      <c r="B53" s="255"/>
      <c r="C53" s="255"/>
    </row>
    <row r="54" spans="1:3">
      <c r="A54" s="254"/>
      <c r="B54" s="255"/>
      <c r="C54" s="255"/>
    </row>
    <row r="55" spans="1:3">
      <c r="A55" s="254"/>
      <c r="B55" s="255"/>
      <c r="C55" s="255"/>
    </row>
    <row r="56" spans="1:3">
      <c r="A56" s="254"/>
      <c r="B56" s="255"/>
      <c r="C56" s="255"/>
    </row>
    <row r="57" spans="1:3">
      <c r="A57" s="254"/>
      <c r="B57" s="255"/>
      <c r="C57" s="255"/>
    </row>
    <row r="58" spans="1:3">
      <c r="A58" s="254"/>
      <c r="B58" s="255"/>
      <c r="C58" s="255"/>
    </row>
    <row r="59" spans="1:3">
      <c r="A59" s="254"/>
      <c r="B59" s="255"/>
      <c r="C59" s="255"/>
    </row>
    <row r="60" spans="1:3">
      <c r="A60" s="254"/>
      <c r="B60" s="255"/>
      <c r="C60" s="255"/>
    </row>
    <row r="61" spans="1:3">
      <c r="A61" s="254"/>
      <c r="B61" s="255"/>
      <c r="C61" s="255"/>
    </row>
    <row r="62" spans="1:3">
      <c r="A62" s="255"/>
      <c r="B62" s="255"/>
      <c r="C62" s="255"/>
    </row>
    <row r="63" spans="1:3">
      <c r="A63" s="255"/>
      <c r="B63" s="255"/>
      <c r="C63" s="255"/>
    </row>
    <row r="64" spans="1:3">
      <c r="A64" s="255"/>
      <c r="B64" s="255"/>
      <c r="C64" s="255"/>
    </row>
    <row r="65" spans="1:3">
      <c r="A65" s="255"/>
      <c r="B65" s="255"/>
      <c r="C65" s="255"/>
    </row>
    <row r="66" spans="1:3">
      <c r="A66" s="255"/>
      <c r="B66" s="255"/>
      <c r="C66" s="255"/>
    </row>
  </sheetData>
  <mergeCells count="1">
    <mergeCell ref="A6:B6"/>
  </mergeCells>
  <phoneticPr fontId="4"/>
  <pageMargins left="0.78740157480314965" right="0.78740157480314965" top="0.78740157480314965" bottom="0.78740157480314965" header="0.51181102362204722" footer="0.51181102362204722"/>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0"/>
  <sheetViews>
    <sheetView zoomScale="90" zoomScaleNormal="90" workbookViewId="0">
      <selection activeCell="I57" sqref="I57"/>
    </sheetView>
  </sheetViews>
  <sheetFormatPr defaultRowHeight="15" customHeight="1"/>
  <cols>
    <col min="1" max="1" width="2.125" style="290" customWidth="1"/>
    <col min="2" max="2" width="2.625" style="201" customWidth="1"/>
    <col min="3" max="3" width="28" style="201" customWidth="1"/>
    <col min="4" max="17" width="11.75" style="290" customWidth="1"/>
    <col min="18" max="18" width="10.625" style="290" customWidth="1"/>
    <col min="19" max="256" width="9" style="290"/>
    <col min="257" max="257" width="2.125" style="290" customWidth="1"/>
    <col min="258" max="258" width="2.625" style="290" customWidth="1"/>
    <col min="259" max="259" width="28" style="290" customWidth="1"/>
    <col min="260" max="272" width="12.625" style="290" customWidth="1"/>
    <col min="273" max="274" width="10.625" style="290" customWidth="1"/>
    <col min="275" max="512" width="9" style="290"/>
    <col min="513" max="513" width="2.125" style="290" customWidth="1"/>
    <col min="514" max="514" width="2.625" style="290" customWidth="1"/>
    <col min="515" max="515" width="28" style="290" customWidth="1"/>
    <col min="516" max="528" width="12.625" style="290" customWidth="1"/>
    <col min="529" max="530" width="10.625" style="290" customWidth="1"/>
    <col min="531" max="768" width="9" style="290"/>
    <col min="769" max="769" width="2.125" style="290" customWidth="1"/>
    <col min="770" max="770" width="2.625" style="290" customWidth="1"/>
    <col min="771" max="771" width="28" style="290" customWidth="1"/>
    <col min="772" max="784" width="12.625" style="290" customWidth="1"/>
    <col min="785" max="786" width="10.625" style="290" customWidth="1"/>
    <col min="787" max="1024" width="9" style="290"/>
    <col min="1025" max="1025" width="2.125" style="290" customWidth="1"/>
    <col min="1026" max="1026" width="2.625" style="290" customWidth="1"/>
    <col min="1027" max="1027" width="28" style="290" customWidth="1"/>
    <col min="1028" max="1040" width="12.625" style="290" customWidth="1"/>
    <col min="1041" max="1042" width="10.625" style="290" customWidth="1"/>
    <col min="1043" max="1280" width="9" style="290"/>
    <col min="1281" max="1281" width="2.125" style="290" customWidth="1"/>
    <col min="1282" max="1282" width="2.625" style="290" customWidth="1"/>
    <col min="1283" max="1283" width="28" style="290" customWidth="1"/>
    <col min="1284" max="1296" width="12.625" style="290" customWidth="1"/>
    <col min="1297" max="1298" width="10.625" style="290" customWidth="1"/>
    <col min="1299" max="1536" width="9" style="290"/>
    <col min="1537" max="1537" width="2.125" style="290" customWidth="1"/>
    <col min="1538" max="1538" width="2.625" style="290" customWidth="1"/>
    <col min="1539" max="1539" width="28" style="290" customWidth="1"/>
    <col min="1540" max="1552" width="12.625" style="290" customWidth="1"/>
    <col min="1553" max="1554" width="10.625" style="290" customWidth="1"/>
    <col min="1555" max="1792" width="9" style="290"/>
    <col min="1793" max="1793" width="2.125" style="290" customWidth="1"/>
    <col min="1794" max="1794" width="2.625" style="290" customWidth="1"/>
    <col min="1795" max="1795" width="28" style="290" customWidth="1"/>
    <col min="1796" max="1808" width="12.625" style="290" customWidth="1"/>
    <col min="1809" max="1810" width="10.625" style="290" customWidth="1"/>
    <col min="1811" max="2048" width="9" style="290"/>
    <col min="2049" max="2049" width="2.125" style="290" customWidth="1"/>
    <col min="2050" max="2050" width="2.625" style="290" customWidth="1"/>
    <col min="2051" max="2051" width="28" style="290" customWidth="1"/>
    <col min="2052" max="2064" width="12.625" style="290" customWidth="1"/>
    <col min="2065" max="2066" width="10.625" style="290" customWidth="1"/>
    <col min="2067" max="2304" width="9" style="290"/>
    <col min="2305" max="2305" width="2.125" style="290" customWidth="1"/>
    <col min="2306" max="2306" width="2.625" style="290" customWidth="1"/>
    <col min="2307" max="2307" width="28" style="290" customWidth="1"/>
    <col min="2308" max="2320" width="12.625" style="290" customWidth="1"/>
    <col min="2321" max="2322" width="10.625" style="290" customWidth="1"/>
    <col min="2323" max="2560" width="9" style="290"/>
    <col min="2561" max="2561" width="2.125" style="290" customWidth="1"/>
    <col min="2562" max="2562" width="2.625" style="290" customWidth="1"/>
    <col min="2563" max="2563" width="28" style="290" customWidth="1"/>
    <col min="2564" max="2576" width="12.625" style="290" customWidth="1"/>
    <col min="2577" max="2578" width="10.625" style="290" customWidth="1"/>
    <col min="2579" max="2816" width="9" style="290"/>
    <col min="2817" max="2817" width="2.125" style="290" customWidth="1"/>
    <col min="2818" max="2818" width="2.625" style="290" customWidth="1"/>
    <col min="2819" max="2819" width="28" style="290" customWidth="1"/>
    <col min="2820" max="2832" width="12.625" style="290" customWidth="1"/>
    <col min="2833" max="2834" width="10.625" style="290" customWidth="1"/>
    <col min="2835" max="3072" width="9" style="290"/>
    <col min="3073" max="3073" width="2.125" style="290" customWidth="1"/>
    <col min="3074" max="3074" width="2.625" style="290" customWidth="1"/>
    <col min="3075" max="3075" width="28" style="290" customWidth="1"/>
    <col min="3076" max="3088" width="12.625" style="290" customWidth="1"/>
    <col min="3089" max="3090" width="10.625" style="290" customWidth="1"/>
    <col min="3091" max="3328" width="9" style="290"/>
    <col min="3329" max="3329" width="2.125" style="290" customWidth="1"/>
    <col min="3330" max="3330" width="2.625" style="290" customWidth="1"/>
    <col min="3331" max="3331" width="28" style="290" customWidth="1"/>
    <col min="3332" max="3344" width="12.625" style="290" customWidth="1"/>
    <col min="3345" max="3346" width="10.625" style="290" customWidth="1"/>
    <col min="3347" max="3584" width="9" style="290"/>
    <col min="3585" max="3585" width="2.125" style="290" customWidth="1"/>
    <col min="3586" max="3586" width="2.625" style="290" customWidth="1"/>
    <col min="3587" max="3587" width="28" style="290" customWidth="1"/>
    <col min="3588" max="3600" width="12.625" style="290" customWidth="1"/>
    <col min="3601" max="3602" width="10.625" style="290" customWidth="1"/>
    <col min="3603" max="3840" width="9" style="290"/>
    <col min="3841" max="3841" width="2.125" style="290" customWidth="1"/>
    <col min="3842" max="3842" width="2.625" style="290" customWidth="1"/>
    <col min="3843" max="3843" width="28" style="290" customWidth="1"/>
    <col min="3844" max="3856" width="12.625" style="290" customWidth="1"/>
    <col min="3857" max="3858" width="10.625" style="290" customWidth="1"/>
    <col min="3859" max="4096" width="9" style="290"/>
    <col min="4097" max="4097" width="2.125" style="290" customWidth="1"/>
    <col min="4098" max="4098" width="2.625" style="290" customWidth="1"/>
    <col min="4099" max="4099" width="28" style="290" customWidth="1"/>
    <col min="4100" max="4112" width="12.625" style="290" customWidth="1"/>
    <col min="4113" max="4114" width="10.625" style="290" customWidth="1"/>
    <col min="4115" max="4352" width="9" style="290"/>
    <col min="4353" max="4353" width="2.125" style="290" customWidth="1"/>
    <col min="4354" max="4354" width="2.625" style="290" customWidth="1"/>
    <col min="4355" max="4355" width="28" style="290" customWidth="1"/>
    <col min="4356" max="4368" width="12.625" style="290" customWidth="1"/>
    <col min="4369" max="4370" width="10.625" style="290" customWidth="1"/>
    <col min="4371" max="4608" width="9" style="290"/>
    <col min="4609" max="4609" width="2.125" style="290" customWidth="1"/>
    <col min="4610" max="4610" width="2.625" style="290" customWidth="1"/>
    <col min="4611" max="4611" width="28" style="290" customWidth="1"/>
    <col min="4612" max="4624" width="12.625" style="290" customWidth="1"/>
    <col min="4625" max="4626" width="10.625" style="290" customWidth="1"/>
    <col min="4627" max="4864" width="9" style="290"/>
    <col min="4865" max="4865" width="2.125" style="290" customWidth="1"/>
    <col min="4866" max="4866" width="2.625" style="290" customWidth="1"/>
    <col min="4867" max="4867" width="28" style="290" customWidth="1"/>
    <col min="4868" max="4880" width="12.625" style="290" customWidth="1"/>
    <col min="4881" max="4882" width="10.625" style="290" customWidth="1"/>
    <col min="4883" max="5120" width="9" style="290"/>
    <col min="5121" max="5121" width="2.125" style="290" customWidth="1"/>
    <col min="5122" max="5122" width="2.625" style="290" customWidth="1"/>
    <col min="5123" max="5123" width="28" style="290" customWidth="1"/>
    <col min="5124" max="5136" width="12.625" style="290" customWidth="1"/>
    <col min="5137" max="5138" width="10.625" style="290" customWidth="1"/>
    <col min="5139" max="5376" width="9" style="290"/>
    <col min="5377" max="5377" width="2.125" style="290" customWidth="1"/>
    <col min="5378" max="5378" width="2.625" style="290" customWidth="1"/>
    <col min="5379" max="5379" width="28" style="290" customWidth="1"/>
    <col min="5380" max="5392" width="12.625" style="290" customWidth="1"/>
    <col min="5393" max="5394" width="10.625" style="290" customWidth="1"/>
    <col min="5395" max="5632" width="9" style="290"/>
    <col min="5633" max="5633" width="2.125" style="290" customWidth="1"/>
    <col min="5634" max="5634" width="2.625" style="290" customWidth="1"/>
    <col min="5635" max="5635" width="28" style="290" customWidth="1"/>
    <col min="5636" max="5648" width="12.625" style="290" customWidth="1"/>
    <col min="5649" max="5650" width="10.625" style="290" customWidth="1"/>
    <col min="5651" max="5888" width="9" style="290"/>
    <col min="5889" max="5889" width="2.125" style="290" customWidth="1"/>
    <col min="5890" max="5890" width="2.625" style="290" customWidth="1"/>
    <col min="5891" max="5891" width="28" style="290" customWidth="1"/>
    <col min="5892" max="5904" width="12.625" style="290" customWidth="1"/>
    <col min="5905" max="5906" width="10.625" style="290" customWidth="1"/>
    <col min="5907" max="6144" width="9" style="290"/>
    <col min="6145" max="6145" width="2.125" style="290" customWidth="1"/>
    <col min="6146" max="6146" width="2.625" style="290" customWidth="1"/>
    <col min="6147" max="6147" width="28" style="290" customWidth="1"/>
    <col min="6148" max="6160" width="12.625" style="290" customWidth="1"/>
    <col min="6161" max="6162" width="10.625" style="290" customWidth="1"/>
    <col min="6163" max="6400" width="9" style="290"/>
    <col min="6401" max="6401" width="2.125" style="290" customWidth="1"/>
    <col min="6402" max="6402" width="2.625" style="290" customWidth="1"/>
    <col min="6403" max="6403" width="28" style="290" customWidth="1"/>
    <col min="6404" max="6416" width="12.625" style="290" customWidth="1"/>
    <col min="6417" max="6418" width="10.625" style="290" customWidth="1"/>
    <col min="6419" max="6656" width="9" style="290"/>
    <col min="6657" max="6657" width="2.125" style="290" customWidth="1"/>
    <col min="6658" max="6658" width="2.625" style="290" customWidth="1"/>
    <col min="6659" max="6659" width="28" style="290" customWidth="1"/>
    <col min="6660" max="6672" width="12.625" style="290" customWidth="1"/>
    <col min="6673" max="6674" width="10.625" style="290" customWidth="1"/>
    <col min="6675" max="6912" width="9" style="290"/>
    <col min="6913" max="6913" width="2.125" style="290" customWidth="1"/>
    <col min="6914" max="6914" width="2.625" style="290" customWidth="1"/>
    <col min="6915" max="6915" width="28" style="290" customWidth="1"/>
    <col min="6916" max="6928" width="12.625" style="290" customWidth="1"/>
    <col min="6929" max="6930" width="10.625" style="290" customWidth="1"/>
    <col min="6931" max="7168" width="9" style="290"/>
    <col min="7169" max="7169" width="2.125" style="290" customWidth="1"/>
    <col min="7170" max="7170" width="2.625" style="290" customWidth="1"/>
    <col min="7171" max="7171" width="28" style="290" customWidth="1"/>
    <col min="7172" max="7184" width="12.625" style="290" customWidth="1"/>
    <col min="7185" max="7186" width="10.625" style="290" customWidth="1"/>
    <col min="7187" max="7424" width="9" style="290"/>
    <col min="7425" max="7425" width="2.125" style="290" customWidth="1"/>
    <col min="7426" max="7426" width="2.625" style="290" customWidth="1"/>
    <col min="7427" max="7427" width="28" style="290" customWidth="1"/>
    <col min="7428" max="7440" width="12.625" style="290" customWidth="1"/>
    <col min="7441" max="7442" width="10.625" style="290" customWidth="1"/>
    <col min="7443" max="7680" width="9" style="290"/>
    <col min="7681" max="7681" width="2.125" style="290" customWidth="1"/>
    <col min="7682" max="7682" width="2.625" style="290" customWidth="1"/>
    <col min="7683" max="7683" width="28" style="290" customWidth="1"/>
    <col min="7684" max="7696" width="12.625" style="290" customWidth="1"/>
    <col min="7697" max="7698" width="10.625" style="290" customWidth="1"/>
    <col min="7699" max="7936" width="9" style="290"/>
    <col min="7937" max="7937" width="2.125" style="290" customWidth="1"/>
    <col min="7938" max="7938" width="2.625" style="290" customWidth="1"/>
    <col min="7939" max="7939" width="28" style="290" customWidth="1"/>
    <col min="7940" max="7952" width="12.625" style="290" customWidth="1"/>
    <col min="7953" max="7954" width="10.625" style="290" customWidth="1"/>
    <col min="7955" max="8192" width="9" style="290"/>
    <col min="8193" max="8193" width="2.125" style="290" customWidth="1"/>
    <col min="8194" max="8194" width="2.625" style="290" customWidth="1"/>
    <col min="8195" max="8195" width="28" style="290" customWidth="1"/>
    <col min="8196" max="8208" width="12.625" style="290" customWidth="1"/>
    <col min="8209" max="8210" width="10.625" style="290" customWidth="1"/>
    <col min="8211" max="8448" width="9" style="290"/>
    <col min="8449" max="8449" width="2.125" style="290" customWidth="1"/>
    <col min="8450" max="8450" width="2.625" style="290" customWidth="1"/>
    <col min="8451" max="8451" width="28" style="290" customWidth="1"/>
    <col min="8452" max="8464" width="12.625" style="290" customWidth="1"/>
    <col min="8465" max="8466" width="10.625" style="290" customWidth="1"/>
    <col min="8467" max="8704" width="9" style="290"/>
    <col min="8705" max="8705" width="2.125" style="290" customWidth="1"/>
    <col min="8706" max="8706" width="2.625" style="290" customWidth="1"/>
    <col min="8707" max="8707" width="28" style="290" customWidth="1"/>
    <col min="8708" max="8720" width="12.625" style="290" customWidth="1"/>
    <col min="8721" max="8722" width="10.625" style="290" customWidth="1"/>
    <col min="8723" max="8960" width="9" style="290"/>
    <col min="8961" max="8961" width="2.125" style="290" customWidth="1"/>
    <col min="8962" max="8962" width="2.625" style="290" customWidth="1"/>
    <col min="8963" max="8963" width="28" style="290" customWidth="1"/>
    <col min="8964" max="8976" width="12.625" style="290" customWidth="1"/>
    <col min="8977" max="8978" width="10.625" style="290" customWidth="1"/>
    <col min="8979" max="9216" width="9" style="290"/>
    <col min="9217" max="9217" width="2.125" style="290" customWidth="1"/>
    <col min="9218" max="9218" width="2.625" style="290" customWidth="1"/>
    <col min="9219" max="9219" width="28" style="290" customWidth="1"/>
    <col min="9220" max="9232" width="12.625" style="290" customWidth="1"/>
    <col min="9233" max="9234" width="10.625" style="290" customWidth="1"/>
    <col min="9235" max="9472" width="9" style="290"/>
    <col min="9473" max="9473" width="2.125" style="290" customWidth="1"/>
    <col min="9474" max="9474" width="2.625" style="290" customWidth="1"/>
    <col min="9475" max="9475" width="28" style="290" customWidth="1"/>
    <col min="9476" max="9488" width="12.625" style="290" customWidth="1"/>
    <col min="9489" max="9490" width="10.625" style="290" customWidth="1"/>
    <col min="9491" max="9728" width="9" style="290"/>
    <col min="9729" max="9729" width="2.125" style="290" customWidth="1"/>
    <col min="9730" max="9730" width="2.625" style="290" customWidth="1"/>
    <col min="9731" max="9731" width="28" style="290" customWidth="1"/>
    <col min="9732" max="9744" width="12.625" style="290" customWidth="1"/>
    <col min="9745" max="9746" width="10.625" style="290" customWidth="1"/>
    <col min="9747" max="9984" width="9" style="290"/>
    <col min="9985" max="9985" width="2.125" style="290" customWidth="1"/>
    <col min="9986" max="9986" width="2.625" style="290" customWidth="1"/>
    <col min="9987" max="9987" width="28" style="290" customWidth="1"/>
    <col min="9988" max="10000" width="12.625" style="290" customWidth="1"/>
    <col min="10001" max="10002" width="10.625" style="290" customWidth="1"/>
    <col min="10003" max="10240" width="9" style="290"/>
    <col min="10241" max="10241" width="2.125" style="290" customWidth="1"/>
    <col min="10242" max="10242" width="2.625" style="290" customWidth="1"/>
    <col min="10243" max="10243" width="28" style="290" customWidth="1"/>
    <col min="10244" max="10256" width="12.625" style="290" customWidth="1"/>
    <col min="10257" max="10258" width="10.625" style="290" customWidth="1"/>
    <col min="10259" max="10496" width="9" style="290"/>
    <col min="10497" max="10497" width="2.125" style="290" customWidth="1"/>
    <col min="10498" max="10498" width="2.625" style="290" customWidth="1"/>
    <col min="10499" max="10499" width="28" style="290" customWidth="1"/>
    <col min="10500" max="10512" width="12.625" style="290" customWidth="1"/>
    <col min="10513" max="10514" width="10.625" style="290" customWidth="1"/>
    <col min="10515" max="10752" width="9" style="290"/>
    <col min="10753" max="10753" width="2.125" style="290" customWidth="1"/>
    <col min="10754" max="10754" width="2.625" style="290" customWidth="1"/>
    <col min="10755" max="10755" width="28" style="290" customWidth="1"/>
    <col min="10756" max="10768" width="12.625" style="290" customWidth="1"/>
    <col min="10769" max="10770" width="10.625" style="290" customWidth="1"/>
    <col min="10771" max="11008" width="9" style="290"/>
    <col min="11009" max="11009" width="2.125" style="290" customWidth="1"/>
    <col min="11010" max="11010" width="2.625" style="290" customWidth="1"/>
    <col min="11011" max="11011" width="28" style="290" customWidth="1"/>
    <col min="11012" max="11024" width="12.625" style="290" customWidth="1"/>
    <col min="11025" max="11026" width="10.625" style="290" customWidth="1"/>
    <col min="11027" max="11264" width="9" style="290"/>
    <col min="11265" max="11265" width="2.125" style="290" customWidth="1"/>
    <col min="11266" max="11266" width="2.625" style="290" customWidth="1"/>
    <col min="11267" max="11267" width="28" style="290" customWidth="1"/>
    <col min="11268" max="11280" width="12.625" style="290" customWidth="1"/>
    <col min="11281" max="11282" width="10.625" style="290" customWidth="1"/>
    <col min="11283" max="11520" width="9" style="290"/>
    <col min="11521" max="11521" width="2.125" style="290" customWidth="1"/>
    <col min="11522" max="11522" width="2.625" style="290" customWidth="1"/>
    <col min="11523" max="11523" width="28" style="290" customWidth="1"/>
    <col min="11524" max="11536" width="12.625" style="290" customWidth="1"/>
    <col min="11537" max="11538" width="10.625" style="290" customWidth="1"/>
    <col min="11539" max="11776" width="9" style="290"/>
    <col min="11777" max="11777" width="2.125" style="290" customWidth="1"/>
    <col min="11778" max="11778" width="2.625" style="290" customWidth="1"/>
    <col min="11779" max="11779" width="28" style="290" customWidth="1"/>
    <col min="11780" max="11792" width="12.625" style="290" customWidth="1"/>
    <col min="11793" max="11794" width="10.625" style="290" customWidth="1"/>
    <col min="11795" max="12032" width="9" style="290"/>
    <col min="12033" max="12033" width="2.125" style="290" customWidth="1"/>
    <col min="12034" max="12034" width="2.625" style="290" customWidth="1"/>
    <col min="12035" max="12035" width="28" style="290" customWidth="1"/>
    <col min="12036" max="12048" width="12.625" style="290" customWidth="1"/>
    <col min="12049" max="12050" width="10.625" style="290" customWidth="1"/>
    <col min="12051" max="12288" width="9" style="290"/>
    <col min="12289" max="12289" width="2.125" style="290" customWidth="1"/>
    <col min="12290" max="12290" width="2.625" style="290" customWidth="1"/>
    <col min="12291" max="12291" width="28" style="290" customWidth="1"/>
    <col min="12292" max="12304" width="12.625" style="290" customWidth="1"/>
    <col min="12305" max="12306" width="10.625" style="290" customWidth="1"/>
    <col min="12307" max="12544" width="9" style="290"/>
    <col min="12545" max="12545" width="2.125" style="290" customWidth="1"/>
    <col min="12546" max="12546" width="2.625" style="290" customWidth="1"/>
    <col min="12547" max="12547" width="28" style="290" customWidth="1"/>
    <col min="12548" max="12560" width="12.625" style="290" customWidth="1"/>
    <col min="12561" max="12562" width="10.625" style="290" customWidth="1"/>
    <col min="12563" max="12800" width="9" style="290"/>
    <col min="12801" max="12801" width="2.125" style="290" customWidth="1"/>
    <col min="12802" max="12802" width="2.625" style="290" customWidth="1"/>
    <col min="12803" max="12803" width="28" style="290" customWidth="1"/>
    <col min="12804" max="12816" width="12.625" style="290" customWidth="1"/>
    <col min="12817" max="12818" width="10.625" style="290" customWidth="1"/>
    <col min="12819" max="13056" width="9" style="290"/>
    <col min="13057" max="13057" width="2.125" style="290" customWidth="1"/>
    <col min="13058" max="13058" width="2.625" style="290" customWidth="1"/>
    <col min="13059" max="13059" width="28" style="290" customWidth="1"/>
    <col min="13060" max="13072" width="12.625" style="290" customWidth="1"/>
    <col min="13073" max="13074" width="10.625" style="290" customWidth="1"/>
    <col min="13075" max="13312" width="9" style="290"/>
    <col min="13313" max="13313" width="2.125" style="290" customWidth="1"/>
    <col min="13314" max="13314" width="2.625" style="290" customWidth="1"/>
    <col min="13315" max="13315" width="28" style="290" customWidth="1"/>
    <col min="13316" max="13328" width="12.625" style="290" customWidth="1"/>
    <col min="13329" max="13330" width="10.625" style="290" customWidth="1"/>
    <col min="13331" max="13568" width="9" style="290"/>
    <col min="13569" max="13569" width="2.125" style="290" customWidth="1"/>
    <col min="13570" max="13570" width="2.625" style="290" customWidth="1"/>
    <col min="13571" max="13571" width="28" style="290" customWidth="1"/>
    <col min="13572" max="13584" width="12.625" style="290" customWidth="1"/>
    <col min="13585" max="13586" width="10.625" style="290" customWidth="1"/>
    <col min="13587" max="13824" width="9" style="290"/>
    <col min="13825" max="13825" width="2.125" style="290" customWidth="1"/>
    <col min="13826" max="13826" width="2.625" style="290" customWidth="1"/>
    <col min="13827" max="13827" width="28" style="290" customWidth="1"/>
    <col min="13828" max="13840" width="12.625" style="290" customWidth="1"/>
    <col min="13841" max="13842" width="10.625" style="290" customWidth="1"/>
    <col min="13843" max="14080" width="9" style="290"/>
    <col min="14081" max="14081" width="2.125" style="290" customWidth="1"/>
    <col min="14082" max="14082" width="2.625" style="290" customWidth="1"/>
    <col min="14083" max="14083" width="28" style="290" customWidth="1"/>
    <col min="14084" max="14096" width="12.625" style="290" customWidth="1"/>
    <col min="14097" max="14098" width="10.625" style="290" customWidth="1"/>
    <col min="14099" max="14336" width="9" style="290"/>
    <col min="14337" max="14337" width="2.125" style="290" customWidth="1"/>
    <col min="14338" max="14338" width="2.625" style="290" customWidth="1"/>
    <col min="14339" max="14339" width="28" style="290" customWidth="1"/>
    <col min="14340" max="14352" width="12.625" style="290" customWidth="1"/>
    <col min="14353" max="14354" width="10.625" style="290" customWidth="1"/>
    <col min="14355" max="14592" width="9" style="290"/>
    <col min="14593" max="14593" width="2.125" style="290" customWidth="1"/>
    <col min="14594" max="14594" width="2.625" style="290" customWidth="1"/>
    <col min="14595" max="14595" width="28" style="290" customWidth="1"/>
    <col min="14596" max="14608" width="12.625" style="290" customWidth="1"/>
    <col min="14609" max="14610" width="10.625" style="290" customWidth="1"/>
    <col min="14611" max="14848" width="9" style="290"/>
    <col min="14849" max="14849" width="2.125" style="290" customWidth="1"/>
    <col min="14850" max="14850" width="2.625" style="290" customWidth="1"/>
    <col min="14851" max="14851" width="28" style="290" customWidth="1"/>
    <col min="14852" max="14864" width="12.625" style="290" customWidth="1"/>
    <col min="14865" max="14866" width="10.625" style="290" customWidth="1"/>
    <col min="14867" max="15104" width="9" style="290"/>
    <col min="15105" max="15105" width="2.125" style="290" customWidth="1"/>
    <col min="15106" max="15106" width="2.625" style="290" customWidth="1"/>
    <col min="15107" max="15107" width="28" style="290" customWidth="1"/>
    <col min="15108" max="15120" width="12.625" style="290" customWidth="1"/>
    <col min="15121" max="15122" width="10.625" style="290" customWidth="1"/>
    <col min="15123" max="15360" width="9" style="290"/>
    <col min="15361" max="15361" width="2.125" style="290" customWidth="1"/>
    <col min="15362" max="15362" width="2.625" style="290" customWidth="1"/>
    <col min="15363" max="15363" width="28" style="290" customWidth="1"/>
    <col min="15364" max="15376" width="12.625" style="290" customWidth="1"/>
    <col min="15377" max="15378" width="10.625" style="290" customWidth="1"/>
    <col min="15379" max="15616" width="9" style="290"/>
    <col min="15617" max="15617" width="2.125" style="290" customWidth="1"/>
    <col min="15618" max="15618" width="2.625" style="290" customWidth="1"/>
    <col min="15619" max="15619" width="28" style="290" customWidth="1"/>
    <col min="15620" max="15632" width="12.625" style="290" customWidth="1"/>
    <col min="15633" max="15634" width="10.625" style="290" customWidth="1"/>
    <col min="15635" max="15872" width="9" style="290"/>
    <col min="15873" max="15873" width="2.125" style="290" customWidth="1"/>
    <col min="15874" max="15874" width="2.625" style="290" customWidth="1"/>
    <col min="15875" max="15875" width="28" style="290" customWidth="1"/>
    <col min="15876" max="15888" width="12.625" style="290" customWidth="1"/>
    <col min="15889" max="15890" width="10.625" style="290" customWidth="1"/>
    <col min="15891" max="16128" width="9" style="290"/>
    <col min="16129" max="16129" width="2.125" style="290" customWidth="1"/>
    <col min="16130" max="16130" width="2.625" style="290" customWidth="1"/>
    <col min="16131" max="16131" width="28" style="290" customWidth="1"/>
    <col min="16132" max="16144" width="12.625" style="290" customWidth="1"/>
    <col min="16145" max="16146" width="10.625" style="290" customWidth="1"/>
    <col min="16147" max="16384" width="9" style="290"/>
  </cols>
  <sheetData>
    <row r="1" spans="2:18" ht="17.25" customHeight="1">
      <c r="Q1" s="203" t="s">
        <v>425</v>
      </c>
    </row>
    <row r="2" spans="2:18" ht="15" customHeight="1">
      <c r="B2" s="204" t="s">
        <v>427</v>
      </c>
    </row>
    <row r="3" spans="2:18" ht="15" customHeight="1">
      <c r="B3" s="204"/>
    </row>
    <row r="4" spans="2:18" ht="15" customHeight="1" thickBot="1">
      <c r="D4" s="201"/>
      <c r="O4" s="205"/>
      <c r="Q4" s="205" t="s">
        <v>329</v>
      </c>
    </row>
    <row r="5" spans="2:18" ht="15" customHeight="1">
      <c r="B5" s="206"/>
      <c r="C5" s="208" t="s">
        <v>364</v>
      </c>
      <c r="D5" s="291" t="s">
        <v>496</v>
      </c>
      <c r="E5" s="292" t="s">
        <v>496</v>
      </c>
      <c r="F5" s="292" t="s">
        <v>497</v>
      </c>
      <c r="G5" s="292" t="s">
        <v>497</v>
      </c>
      <c r="H5" s="292" t="s">
        <v>498</v>
      </c>
      <c r="I5" s="292" t="s">
        <v>499</v>
      </c>
      <c r="J5" s="292" t="s">
        <v>500</v>
      </c>
      <c r="K5" s="292" t="s">
        <v>500</v>
      </c>
      <c r="L5" s="292" t="s">
        <v>501</v>
      </c>
      <c r="M5" s="292" t="s">
        <v>501</v>
      </c>
      <c r="N5" s="292" t="s">
        <v>502</v>
      </c>
      <c r="O5" s="292" t="s">
        <v>502</v>
      </c>
      <c r="P5" s="292" t="s">
        <v>503</v>
      </c>
      <c r="Q5" s="377" t="s">
        <v>503</v>
      </c>
    </row>
    <row r="6" spans="2:18" ht="15" customHeight="1" thickBot="1">
      <c r="B6" s="293"/>
      <c r="C6" s="211"/>
      <c r="D6" s="294" t="s">
        <v>368</v>
      </c>
      <c r="E6" s="295" t="s">
        <v>365</v>
      </c>
      <c r="F6" s="296" t="s">
        <v>369</v>
      </c>
      <c r="G6" s="296" t="s">
        <v>365</v>
      </c>
      <c r="H6" s="296" t="s">
        <v>369</v>
      </c>
      <c r="I6" s="296" t="s">
        <v>365</v>
      </c>
      <c r="J6" s="296" t="s">
        <v>369</v>
      </c>
      <c r="K6" s="296" t="s">
        <v>365</v>
      </c>
      <c r="L6" s="296" t="s">
        <v>369</v>
      </c>
      <c r="M6" s="296" t="s">
        <v>365</v>
      </c>
      <c r="N6" s="296" t="s">
        <v>369</v>
      </c>
      <c r="O6" s="296" t="s">
        <v>365</v>
      </c>
      <c r="P6" s="296" t="s">
        <v>369</v>
      </c>
      <c r="Q6" s="337" t="s">
        <v>365</v>
      </c>
    </row>
    <row r="7" spans="2:18" ht="15" customHeight="1" thickTop="1">
      <c r="B7" s="297" t="s">
        <v>426</v>
      </c>
      <c r="C7" s="218"/>
      <c r="D7" s="219"/>
      <c r="E7" s="220"/>
      <c r="F7" s="220"/>
      <c r="G7" s="220"/>
      <c r="H7" s="220"/>
      <c r="I7" s="220"/>
      <c r="J7" s="220"/>
      <c r="K7" s="220"/>
      <c r="L7" s="220"/>
      <c r="M7" s="220"/>
      <c r="N7" s="220"/>
      <c r="O7" s="220"/>
      <c r="P7" s="220"/>
      <c r="Q7" s="221"/>
    </row>
    <row r="8" spans="2:18" ht="15" customHeight="1">
      <c r="B8" s="299"/>
      <c r="C8" s="300" t="s">
        <v>428</v>
      </c>
      <c r="D8" s="301"/>
      <c r="E8" s="302"/>
      <c r="F8" s="697"/>
      <c r="G8" s="304"/>
      <c r="H8" s="303"/>
      <c r="I8" s="304"/>
      <c r="J8" s="303"/>
      <c r="K8" s="304"/>
      <c r="L8" s="303"/>
      <c r="M8" s="304"/>
      <c r="N8" s="303"/>
      <c r="O8" s="303"/>
      <c r="P8" s="303"/>
      <c r="Q8" s="325"/>
    </row>
    <row r="9" spans="2:18" ht="15" customHeight="1">
      <c r="B9" s="299"/>
      <c r="C9" s="300" t="s">
        <v>429</v>
      </c>
      <c r="D9" s="305"/>
      <c r="E9" s="309"/>
      <c r="F9" s="226"/>
      <c r="G9" s="306"/>
      <c r="H9" s="226"/>
      <c r="I9" s="306"/>
      <c r="J9" s="226"/>
      <c r="K9" s="306"/>
      <c r="L9" s="226"/>
      <c r="M9" s="306"/>
      <c r="N9" s="226"/>
      <c r="O9" s="226"/>
      <c r="P9" s="226"/>
      <c r="Q9" s="224"/>
    </row>
    <row r="10" spans="2:18" ht="15" customHeight="1">
      <c r="B10" s="307"/>
      <c r="C10" s="244" t="s">
        <v>332</v>
      </c>
      <c r="D10" s="308"/>
      <c r="E10" s="309"/>
      <c r="F10" s="310"/>
      <c r="G10" s="310"/>
      <c r="H10" s="310"/>
      <c r="I10" s="310"/>
      <c r="J10" s="310"/>
      <c r="K10" s="310"/>
      <c r="L10" s="310"/>
      <c r="M10" s="310"/>
      <c r="N10" s="310"/>
      <c r="O10" s="310"/>
      <c r="P10" s="310"/>
      <c r="Q10" s="338"/>
    </row>
    <row r="11" spans="2:18" ht="15" customHeight="1" thickBot="1">
      <c r="B11" s="312" t="s">
        <v>430</v>
      </c>
      <c r="C11" s="253"/>
      <c r="D11" s="313"/>
      <c r="E11" s="336"/>
      <c r="F11" s="314"/>
      <c r="G11" s="315"/>
      <c r="H11" s="314"/>
      <c r="I11" s="315"/>
      <c r="J11" s="314"/>
      <c r="K11" s="315"/>
      <c r="L11" s="314"/>
      <c r="M11" s="315"/>
      <c r="N11" s="314"/>
      <c r="O11" s="315"/>
      <c r="P11" s="314"/>
      <c r="Q11" s="339"/>
    </row>
    <row r="12" spans="2:18" ht="15" customHeight="1" thickTop="1" thickBot="1">
      <c r="B12" s="316" t="s">
        <v>167</v>
      </c>
      <c r="C12" s="317"/>
      <c r="D12" s="316"/>
      <c r="E12" s="318"/>
      <c r="F12" s="319"/>
      <c r="G12" s="318"/>
      <c r="H12" s="319"/>
      <c r="I12" s="318"/>
      <c r="J12" s="319"/>
      <c r="K12" s="318"/>
      <c r="L12" s="319"/>
      <c r="M12" s="318"/>
      <c r="N12" s="319"/>
      <c r="O12" s="319"/>
      <c r="P12" s="319"/>
      <c r="Q12" s="317"/>
    </row>
    <row r="13" spans="2:18" ht="15" customHeight="1">
      <c r="B13" s="255"/>
      <c r="C13" s="255"/>
      <c r="D13" s="255"/>
      <c r="E13" s="255"/>
      <c r="F13" s="255"/>
      <c r="G13" s="255"/>
      <c r="H13" s="255"/>
      <c r="I13" s="255"/>
      <c r="J13" s="255"/>
      <c r="K13" s="255"/>
      <c r="L13" s="255"/>
      <c r="M13" s="255"/>
      <c r="N13" s="255"/>
      <c r="O13" s="255"/>
      <c r="P13" s="255"/>
      <c r="Q13" s="255"/>
      <c r="R13" s="255"/>
    </row>
    <row r="14" spans="2:18" ht="15" customHeight="1" thickBot="1">
      <c r="B14" s="255"/>
      <c r="C14" s="255"/>
      <c r="D14" s="255"/>
      <c r="F14" s="255"/>
      <c r="H14" s="255"/>
      <c r="J14" s="255"/>
      <c r="L14" s="255"/>
      <c r="N14" s="255"/>
      <c r="Q14" s="205" t="s">
        <v>329</v>
      </c>
    </row>
    <row r="15" spans="2:18" ht="15" customHeight="1">
      <c r="B15" s="206"/>
      <c r="C15" s="208" t="s">
        <v>364</v>
      </c>
      <c r="D15" s="292" t="s">
        <v>504</v>
      </c>
      <c r="E15" s="340" t="s">
        <v>504</v>
      </c>
      <c r="F15" s="292" t="s">
        <v>505</v>
      </c>
      <c r="G15" s="292" t="s">
        <v>505</v>
      </c>
      <c r="H15" s="292" t="s">
        <v>506</v>
      </c>
      <c r="I15" s="292" t="s">
        <v>506</v>
      </c>
      <c r="J15" s="292" t="s">
        <v>507</v>
      </c>
      <c r="K15" s="292" t="s">
        <v>507</v>
      </c>
      <c r="L15" s="292" t="s">
        <v>508</v>
      </c>
      <c r="M15" s="292" t="s">
        <v>508</v>
      </c>
      <c r="N15" s="292" t="s">
        <v>509</v>
      </c>
      <c r="O15" s="292" t="s">
        <v>509</v>
      </c>
      <c r="P15" s="292" t="s">
        <v>510</v>
      </c>
      <c r="Q15" s="320"/>
    </row>
    <row r="16" spans="2:18" ht="15" customHeight="1" thickBot="1">
      <c r="B16" s="293"/>
      <c r="C16" s="211"/>
      <c r="D16" s="296" t="s">
        <v>369</v>
      </c>
      <c r="E16" s="295" t="s">
        <v>365</v>
      </c>
      <c r="F16" s="295" t="s">
        <v>369</v>
      </c>
      <c r="G16" s="295" t="s">
        <v>365</v>
      </c>
      <c r="H16" s="295" t="s">
        <v>369</v>
      </c>
      <c r="I16" s="295" t="s">
        <v>365</v>
      </c>
      <c r="J16" s="295" t="s">
        <v>369</v>
      </c>
      <c r="K16" s="295" t="s">
        <v>365</v>
      </c>
      <c r="L16" s="295" t="s">
        <v>369</v>
      </c>
      <c r="M16" s="295" t="s">
        <v>365</v>
      </c>
      <c r="N16" s="295" t="s">
        <v>369</v>
      </c>
      <c r="O16" s="295" t="s">
        <v>365</v>
      </c>
      <c r="P16" s="341" t="s">
        <v>369</v>
      </c>
      <c r="Q16" s="321" t="s">
        <v>167</v>
      </c>
    </row>
    <row r="17" spans="2:17" ht="15" customHeight="1" thickTop="1">
      <c r="B17" s="297" t="s">
        <v>426</v>
      </c>
      <c r="C17" s="218"/>
      <c r="D17" s="219"/>
      <c r="E17" s="220"/>
      <c r="F17" s="220"/>
      <c r="G17" s="220"/>
      <c r="H17" s="220"/>
      <c r="I17" s="220"/>
      <c r="J17" s="220"/>
      <c r="K17" s="220"/>
      <c r="L17" s="220"/>
      <c r="M17" s="220"/>
      <c r="N17" s="298"/>
      <c r="O17" s="220"/>
      <c r="P17" s="322"/>
      <c r="Q17" s="323"/>
    </row>
    <row r="18" spans="2:17" ht="15" customHeight="1">
      <c r="B18" s="299"/>
      <c r="C18" s="300" t="s">
        <v>428</v>
      </c>
      <c r="D18" s="324"/>
      <c r="E18" s="304"/>
      <c r="F18" s="303"/>
      <c r="G18" s="304"/>
      <c r="H18" s="303"/>
      <c r="I18" s="304"/>
      <c r="J18" s="303"/>
      <c r="K18" s="304"/>
      <c r="L18" s="303"/>
      <c r="M18" s="304"/>
      <c r="N18" s="303"/>
      <c r="O18" s="303"/>
      <c r="P18" s="325"/>
      <c r="Q18" s="326"/>
    </row>
    <row r="19" spans="2:17" ht="15" customHeight="1">
      <c r="B19" s="299"/>
      <c r="C19" s="300" t="s">
        <v>429</v>
      </c>
      <c r="D19" s="225"/>
      <c r="E19" s="306"/>
      <c r="F19" s="226"/>
      <c r="G19" s="306"/>
      <c r="H19" s="226"/>
      <c r="I19" s="306"/>
      <c r="J19" s="226"/>
      <c r="K19" s="306"/>
      <c r="L19" s="226"/>
      <c r="M19" s="306"/>
      <c r="N19" s="226"/>
      <c r="O19" s="226"/>
      <c r="P19" s="227"/>
      <c r="Q19" s="326"/>
    </row>
    <row r="20" spans="2:17" ht="15" customHeight="1">
      <c r="B20" s="307"/>
      <c r="C20" s="244" t="s">
        <v>332</v>
      </c>
      <c r="D20" s="327"/>
      <c r="E20" s="310"/>
      <c r="F20" s="310"/>
      <c r="G20" s="310"/>
      <c r="H20" s="310"/>
      <c r="I20" s="310"/>
      <c r="J20" s="310"/>
      <c r="K20" s="310"/>
      <c r="L20" s="310"/>
      <c r="M20" s="310"/>
      <c r="N20" s="311"/>
      <c r="O20" s="310"/>
      <c r="P20" s="328"/>
      <c r="Q20" s="329"/>
    </row>
    <row r="21" spans="2:17" ht="15" customHeight="1" thickBot="1">
      <c r="B21" s="312" t="s">
        <v>430</v>
      </c>
      <c r="C21" s="253"/>
      <c r="D21" s="330"/>
      <c r="E21" s="315"/>
      <c r="F21" s="331"/>
      <c r="G21" s="315"/>
      <c r="H21" s="331"/>
      <c r="I21" s="315"/>
      <c r="J21" s="331"/>
      <c r="K21" s="315"/>
      <c r="L21" s="331"/>
      <c r="M21" s="315"/>
      <c r="N21" s="315"/>
      <c r="O21" s="315"/>
      <c r="P21" s="332"/>
      <c r="Q21" s="333"/>
    </row>
    <row r="22" spans="2:17" ht="15" customHeight="1" thickTop="1" thickBot="1">
      <c r="B22" s="316" t="s">
        <v>167</v>
      </c>
      <c r="C22" s="317"/>
      <c r="D22" s="316"/>
      <c r="E22" s="318"/>
      <c r="F22" s="318"/>
      <c r="G22" s="319"/>
      <c r="H22" s="318"/>
      <c r="I22" s="319"/>
      <c r="J22" s="318"/>
      <c r="K22" s="319"/>
      <c r="L22" s="318"/>
      <c r="M22" s="319"/>
      <c r="N22" s="319"/>
      <c r="O22" s="318"/>
      <c r="P22" s="334"/>
      <c r="Q22" s="335"/>
    </row>
    <row r="23" spans="2:17" ht="15" customHeight="1">
      <c r="B23" s="255"/>
      <c r="C23" s="255"/>
      <c r="D23" s="255"/>
      <c r="F23" s="255"/>
      <c r="H23" s="255"/>
      <c r="J23" s="255"/>
      <c r="L23" s="255"/>
      <c r="N23" s="255"/>
      <c r="P23" s="255"/>
    </row>
    <row r="24" spans="2:17" ht="15" customHeight="1">
      <c r="B24" s="255" t="s">
        <v>431</v>
      </c>
      <c r="C24" s="255"/>
      <c r="D24" s="255"/>
      <c r="F24" s="255"/>
      <c r="H24" s="255"/>
      <c r="J24" s="255"/>
      <c r="L24" s="255"/>
      <c r="N24" s="255"/>
      <c r="P24" s="255"/>
    </row>
    <row r="25" spans="2:17" ht="15" customHeight="1">
      <c r="B25" s="201" t="s">
        <v>366</v>
      </c>
      <c r="C25" s="372" t="s">
        <v>495</v>
      </c>
    </row>
    <row r="26" spans="2:17" ht="15" customHeight="1">
      <c r="B26" s="255"/>
      <c r="C26" s="255" t="s">
        <v>367</v>
      </c>
    </row>
    <row r="27" spans="2:17" ht="15" customHeight="1">
      <c r="B27" s="255"/>
      <c r="C27" s="255"/>
    </row>
    <row r="28" spans="2:17" ht="15" customHeight="1">
      <c r="B28" s="255"/>
      <c r="C28" s="255"/>
    </row>
    <row r="29" spans="2:17" ht="15" customHeight="1">
      <c r="B29" s="255"/>
      <c r="C29" s="255"/>
    </row>
    <row r="30" spans="2:17" ht="15" customHeight="1">
      <c r="B30" s="255"/>
      <c r="C30" s="255"/>
    </row>
    <row r="31" spans="2:17" ht="15" customHeight="1">
      <c r="B31" s="255"/>
      <c r="C31" s="255"/>
    </row>
    <row r="32" spans="2:17" ht="15" customHeight="1">
      <c r="B32" s="255"/>
      <c r="C32" s="255"/>
    </row>
    <row r="33" spans="2:3" ht="15" customHeight="1">
      <c r="B33" s="255"/>
      <c r="C33" s="255"/>
    </row>
    <row r="34" spans="2:3" ht="15" customHeight="1">
      <c r="B34" s="255"/>
      <c r="C34" s="255"/>
    </row>
    <row r="35" spans="2:3" ht="15" customHeight="1">
      <c r="B35" s="255"/>
      <c r="C35" s="255"/>
    </row>
    <row r="36" spans="2:3" ht="15" customHeight="1">
      <c r="B36" s="255"/>
      <c r="C36" s="255"/>
    </row>
    <row r="37" spans="2:3" ht="15" customHeight="1">
      <c r="B37" s="255"/>
      <c r="C37" s="255"/>
    </row>
    <row r="38" spans="2:3" ht="15" customHeight="1">
      <c r="B38" s="255"/>
      <c r="C38" s="255"/>
    </row>
    <row r="39" spans="2:3" ht="15" customHeight="1">
      <c r="B39" s="255"/>
      <c r="C39" s="255"/>
    </row>
    <row r="40" spans="2:3" ht="15" customHeight="1">
      <c r="B40" s="255"/>
      <c r="C40" s="255"/>
    </row>
  </sheetData>
  <phoneticPr fontId="4"/>
  <pageMargins left="0.59055118110236227" right="0.78740157480314965" top="0.78740157480314965" bottom="0.78740157480314965" header="0.51181102362204722" footer="0.51181102362204722"/>
  <pageSetup paperSize="9" scale="6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showZeros="0" view="pageBreakPreview" zoomScale="90" zoomScaleNormal="100" zoomScaleSheetLayoutView="90" workbookViewId="0">
      <pane xSplit="5" ySplit="7" topLeftCell="F8" activePane="bottomRight" state="frozen"/>
      <selection activeCell="I57" sqref="I57"/>
      <selection pane="topRight" activeCell="I57" sqref="I57"/>
      <selection pane="bottomLeft" activeCell="I57" sqref="I57"/>
      <selection pane="bottomRight" activeCell="I57" sqref="I57"/>
    </sheetView>
  </sheetViews>
  <sheetFormatPr defaultColWidth="9" defaultRowHeight="13.5" customHeight="1"/>
  <cols>
    <col min="1" max="1" width="5.25" style="35" bestFit="1" customWidth="1"/>
    <col min="2" max="2" width="9" style="35" bestFit="1" customWidth="1"/>
    <col min="3" max="3" width="7.125" style="35" bestFit="1" customWidth="1"/>
    <col min="4" max="4" width="6.625" style="35" customWidth="1"/>
    <col min="5" max="5" width="6.625" style="37" customWidth="1"/>
    <col min="6" max="8" width="6.625" style="36" customWidth="1"/>
    <col min="9" max="9" width="6.625" style="34" customWidth="1"/>
    <col min="10" max="10" width="7.125" style="34" bestFit="1" customWidth="1"/>
    <col min="11" max="12" width="6.625" style="35" customWidth="1"/>
    <col min="13" max="20" width="6.625" style="34" customWidth="1"/>
    <col min="21" max="16384" width="9" style="34"/>
  </cols>
  <sheetData>
    <row r="1" spans="1:20" ht="13.5" customHeight="1">
      <c r="T1" s="62" t="s">
        <v>162</v>
      </c>
    </row>
    <row r="2" spans="1:20" ht="13.5" customHeight="1">
      <c r="A2" s="34" t="s">
        <v>161</v>
      </c>
    </row>
    <row r="3" spans="1:20" ht="13.5" customHeight="1">
      <c r="A3" s="34"/>
      <c r="J3" s="61" t="s">
        <v>288</v>
      </c>
    </row>
    <row r="4" spans="1:20" ht="13.5" customHeight="1">
      <c r="A4" s="831" t="s">
        <v>159</v>
      </c>
      <c r="B4" s="835" t="s">
        <v>158</v>
      </c>
      <c r="C4" s="836"/>
      <c r="D4" s="841" t="s">
        <v>1187</v>
      </c>
      <c r="E4" s="842"/>
      <c r="F4" s="842"/>
      <c r="G4" s="842"/>
      <c r="H4" s="842"/>
      <c r="I4" s="842"/>
      <c r="J4" s="843" t="s">
        <v>157</v>
      </c>
      <c r="K4" s="844"/>
      <c r="L4" s="844"/>
      <c r="M4" s="844"/>
      <c r="N4" s="844"/>
      <c r="O4" s="844"/>
      <c r="P4" s="844"/>
      <c r="Q4" s="844"/>
      <c r="R4" s="844"/>
      <c r="S4" s="844"/>
      <c r="T4" s="845"/>
    </row>
    <row r="5" spans="1:20" ht="13.5" customHeight="1">
      <c r="A5" s="832"/>
      <c r="B5" s="837"/>
      <c r="C5" s="838"/>
      <c r="D5" s="846" t="s">
        <v>155</v>
      </c>
      <c r="E5" s="848" t="s">
        <v>154</v>
      </c>
      <c r="F5" s="819" t="s">
        <v>153</v>
      </c>
      <c r="G5" s="820"/>
      <c r="H5" s="820"/>
      <c r="I5" s="820"/>
      <c r="J5" s="850" t="s">
        <v>156</v>
      </c>
      <c r="K5" s="852" t="s">
        <v>155</v>
      </c>
      <c r="L5" s="848" t="s">
        <v>154</v>
      </c>
      <c r="M5" s="816" t="s">
        <v>153</v>
      </c>
      <c r="N5" s="817"/>
      <c r="O5" s="817"/>
      <c r="P5" s="817"/>
      <c r="Q5" s="817"/>
      <c r="R5" s="817"/>
      <c r="S5" s="817"/>
      <c r="T5" s="818"/>
    </row>
    <row r="6" spans="1:20" ht="13.5" customHeight="1">
      <c r="A6" s="833"/>
      <c r="B6" s="837"/>
      <c r="C6" s="838"/>
      <c r="D6" s="847"/>
      <c r="E6" s="849"/>
      <c r="F6" s="819" t="s">
        <v>152</v>
      </c>
      <c r="G6" s="820"/>
      <c r="H6" s="819" t="s">
        <v>151</v>
      </c>
      <c r="I6" s="820"/>
      <c r="J6" s="846"/>
      <c r="K6" s="853"/>
      <c r="L6" s="849"/>
      <c r="M6" s="816" t="s">
        <v>152</v>
      </c>
      <c r="N6" s="817"/>
      <c r="O6" s="817"/>
      <c r="P6" s="818"/>
      <c r="Q6" s="816" t="s">
        <v>151</v>
      </c>
      <c r="R6" s="817"/>
      <c r="S6" s="817"/>
      <c r="T6" s="818"/>
    </row>
    <row r="7" spans="1:20" ht="48.75" thickBot="1">
      <c r="A7" s="834"/>
      <c r="B7" s="839"/>
      <c r="C7" s="840"/>
      <c r="D7" s="53" t="s">
        <v>1188</v>
      </c>
      <c r="E7" s="52" t="s">
        <v>1189</v>
      </c>
      <c r="F7" s="51" t="s">
        <v>147</v>
      </c>
      <c r="G7" s="50" t="s">
        <v>150</v>
      </c>
      <c r="H7" s="51" t="s">
        <v>147</v>
      </c>
      <c r="I7" s="50" t="s">
        <v>150</v>
      </c>
      <c r="J7" s="851"/>
      <c r="K7" s="49" t="s">
        <v>1188</v>
      </c>
      <c r="L7" s="48" t="s">
        <v>149</v>
      </c>
      <c r="M7" s="47" t="s">
        <v>147</v>
      </c>
      <c r="N7" s="46" t="s">
        <v>148</v>
      </c>
      <c r="O7" s="45" t="s">
        <v>469</v>
      </c>
      <c r="P7" s="45" t="s">
        <v>1190</v>
      </c>
      <c r="Q7" s="44" t="s">
        <v>147</v>
      </c>
      <c r="R7" s="45" t="s">
        <v>146</v>
      </c>
      <c r="S7" s="45" t="s">
        <v>470</v>
      </c>
      <c r="T7" s="44" t="s">
        <v>471</v>
      </c>
    </row>
    <row r="8" spans="1:20" ht="13.5" customHeight="1" thickTop="1">
      <c r="A8" s="821">
        <v>1</v>
      </c>
      <c r="B8" s="823" t="s">
        <v>1191</v>
      </c>
      <c r="C8" s="825" t="s">
        <v>160</v>
      </c>
      <c r="D8" s="827">
        <f>F8+F9+H8+H9</f>
        <v>250</v>
      </c>
      <c r="E8" s="829">
        <v>79</v>
      </c>
      <c r="F8" s="60">
        <v>150</v>
      </c>
      <c r="G8" s="59">
        <f>F8/210*1000</f>
        <v>714.28571428571433</v>
      </c>
      <c r="H8" s="60">
        <v>100</v>
      </c>
      <c r="I8" s="59">
        <f t="shared" ref="I8:I71" si="0">H8/210/SQRT(3)*1000</f>
        <v>274.92869961410747</v>
      </c>
      <c r="J8" s="854"/>
      <c r="K8" s="856">
        <f>+M8+M9+Q8+Q9</f>
        <v>0</v>
      </c>
      <c r="L8" s="858"/>
      <c r="M8" s="57"/>
      <c r="N8" s="56">
        <f t="shared" ref="N8:N71" si="1">+M8/210*1000</f>
        <v>0</v>
      </c>
      <c r="O8" s="55"/>
      <c r="P8" s="58">
        <f>IF(N8=0,0,O8/N8*100)</f>
        <v>0</v>
      </c>
      <c r="Q8" s="57"/>
      <c r="R8" s="56">
        <f t="shared" ref="R8:R71" si="2">+Q8/210/SQRT(3)*1000</f>
        <v>0</v>
      </c>
      <c r="S8" s="55"/>
      <c r="T8" s="54">
        <f>IF(R8=0,0,S8/R8*100)</f>
        <v>0</v>
      </c>
    </row>
    <row r="9" spans="1:20" ht="13.5" customHeight="1">
      <c r="A9" s="822"/>
      <c r="B9" s="824"/>
      <c r="C9" s="826"/>
      <c r="D9" s="828"/>
      <c r="E9" s="830"/>
      <c r="F9" s="42"/>
      <c r="G9" s="43">
        <f t="shared" ref="G9:G72" si="3">F9/210*1000</f>
        <v>0</v>
      </c>
      <c r="H9" s="42"/>
      <c r="I9" s="43">
        <f t="shared" si="0"/>
        <v>0</v>
      </c>
      <c r="J9" s="855"/>
      <c r="K9" s="857"/>
      <c r="L9" s="859"/>
      <c r="M9" s="41"/>
      <c r="N9" s="40">
        <f t="shared" si="1"/>
        <v>0</v>
      </c>
      <c r="O9" s="39"/>
      <c r="P9" s="58">
        <f t="shared" ref="P9:P72" si="4">IF(N9=0,0,O9/N9*100)</f>
        <v>0</v>
      </c>
      <c r="Q9" s="41"/>
      <c r="R9" s="40">
        <f t="shared" si="2"/>
        <v>0</v>
      </c>
      <c r="S9" s="39"/>
      <c r="T9" s="54">
        <f t="shared" ref="T9:T72" si="5">IF(R9=0,0,S9/R9*100)</f>
        <v>0</v>
      </c>
    </row>
    <row r="10" spans="1:20" ht="13.5" customHeight="1">
      <c r="A10" s="860">
        <f>+A8+1</f>
        <v>2</v>
      </c>
      <c r="B10" s="824" t="s">
        <v>1192</v>
      </c>
      <c r="C10" s="861" t="s">
        <v>160</v>
      </c>
      <c r="D10" s="827">
        <f>F10+F11+H10+H11</f>
        <v>200</v>
      </c>
      <c r="E10" s="863">
        <v>74</v>
      </c>
      <c r="F10" s="42">
        <v>100</v>
      </c>
      <c r="G10" s="43">
        <f t="shared" si="3"/>
        <v>476.19047619047615</v>
      </c>
      <c r="H10" s="42">
        <v>100</v>
      </c>
      <c r="I10" s="43">
        <f t="shared" si="0"/>
        <v>274.92869961410747</v>
      </c>
      <c r="J10" s="865"/>
      <c r="K10" s="860">
        <f>+M10+M11+Q10+Q11</f>
        <v>0</v>
      </c>
      <c r="L10" s="866"/>
      <c r="M10" s="41"/>
      <c r="N10" s="40">
        <f t="shared" si="1"/>
        <v>0</v>
      </c>
      <c r="O10" s="39"/>
      <c r="P10" s="58">
        <f t="shared" si="4"/>
        <v>0</v>
      </c>
      <c r="Q10" s="41"/>
      <c r="R10" s="40">
        <f t="shared" si="2"/>
        <v>0</v>
      </c>
      <c r="S10" s="39"/>
      <c r="T10" s="54">
        <f t="shared" si="5"/>
        <v>0</v>
      </c>
    </row>
    <row r="11" spans="1:20" ht="13.5" customHeight="1">
      <c r="A11" s="821"/>
      <c r="B11" s="824"/>
      <c r="C11" s="862"/>
      <c r="D11" s="828"/>
      <c r="E11" s="864"/>
      <c r="F11" s="42"/>
      <c r="G11" s="43">
        <f t="shared" si="3"/>
        <v>0</v>
      </c>
      <c r="H11" s="42"/>
      <c r="I11" s="43">
        <f t="shared" si="0"/>
        <v>0</v>
      </c>
      <c r="J11" s="854"/>
      <c r="K11" s="821"/>
      <c r="L11" s="867"/>
      <c r="M11" s="41"/>
      <c r="N11" s="40">
        <f t="shared" si="1"/>
        <v>0</v>
      </c>
      <c r="O11" s="39"/>
      <c r="P11" s="58">
        <f t="shared" si="4"/>
        <v>0</v>
      </c>
      <c r="Q11" s="41"/>
      <c r="R11" s="40">
        <f t="shared" si="2"/>
        <v>0</v>
      </c>
      <c r="S11" s="39"/>
      <c r="T11" s="54">
        <f t="shared" si="5"/>
        <v>0</v>
      </c>
    </row>
    <row r="12" spans="1:20" ht="13.5" customHeight="1">
      <c r="A12" s="822">
        <f>+A10+1</f>
        <v>3</v>
      </c>
      <c r="B12" s="824" t="s">
        <v>1193</v>
      </c>
      <c r="C12" s="861" t="s">
        <v>160</v>
      </c>
      <c r="D12" s="827">
        <f>F12+F13+H12+H13</f>
        <v>100</v>
      </c>
      <c r="E12" s="868">
        <v>31</v>
      </c>
      <c r="F12" s="42">
        <v>50</v>
      </c>
      <c r="G12" s="43">
        <f t="shared" si="3"/>
        <v>238.09523809523807</v>
      </c>
      <c r="H12" s="42">
        <v>50</v>
      </c>
      <c r="I12" s="43">
        <f t="shared" si="0"/>
        <v>137.46434980705374</v>
      </c>
      <c r="J12" s="855"/>
      <c r="K12" s="857">
        <f>+M12+M13+Q12+Q13</f>
        <v>0</v>
      </c>
      <c r="L12" s="859"/>
      <c r="M12" s="41"/>
      <c r="N12" s="40">
        <f t="shared" si="1"/>
        <v>0</v>
      </c>
      <c r="O12" s="39"/>
      <c r="P12" s="58">
        <f t="shared" si="4"/>
        <v>0</v>
      </c>
      <c r="Q12" s="41"/>
      <c r="R12" s="40">
        <f t="shared" si="2"/>
        <v>0</v>
      </c>
      <c r="S12" s="39"/>
      <c r="T12" s="54">
        <f t="shared" si="5"/>
        <v>0</v>
      </c>
    </row>
    <row r="13" spans="1:20" ht="13.5" customHeight="1">
      <c r="A13" s="822"/>
      <c r="B13" s="824"/>
      <c r="C13" s="862"/>
      <c r="D13" s="828"/>
      <c r="E13" s="868"/>
      <c r="F13" s="42"/>
      <c r="G13" s="43">
        <f t="shared" si="3"/>
        <v>0</v>
      </c>
      <c r="H13" s="42"/>
      <c r="I13" s="43">
        <f t="shared" si="0"/>
        <v>0</v>
      </c>
      <c r="J13" s="855"/>
      <c r="K13" s="857"/>
      <c r="L13" s="859"/>
      <c r="M13" s="41"/>
      <c r="N13" s="40">
        <f t="shared" si="1"/>
        <v>0</v>
      </c>
      <c r="O13" s="39"/>
      <c r="P13" s="58">
        <f t="shared" si="4"/>
        <v>0</v>
      </c>
      <c r="Q13" s="41"/>
      <c r="R13" s="40">
        <f t="shared" si="2"/>
        <v>0</v>
      </c>
      <c r="S13" s="39"/>
      <c r="T13" s="54">
        <f t="shared" si="5"/>
        <v>0</v>
      </c>
    </row>
    <row r="14" spans="1:20" ht="13.5" customHeight="1">
      <c r="A14" s="822">
        <f>+A12+1</f>
        <v>4</v>
      </c>
      <c r="B14" s="824" t="s">
        <v>1194</v>
      </c>
      <c r="C14" s="861" t="s">
        <v>160</v>
      </c>
      <c r="D14" s="827">
        <f>F14+F15+H14+H15</f>
        <v>300</v>
      </c>
      <c r="E14" s="869">
        <v>64</v>
      </c>
      <c r="F14" s="42">
        <v>100</v>
      </c>
      <c r="G14" s="43">
        <f t="shared" si="3"/>
        <v>476.19047619047615</v>
      </c>
      <c r="H14" s="42">
        <v>200</v>
      </c>
      <c r="I14" s="43">
        <f t="shared" si="0"/>
        <v>549.85739922821494</v>
      </c>
      <c r="J14" s="855"/>
      <c r="K14" s="857">
        <f>+M14+M15+Q14+Q15</f>
        <v>0</v>
      </c>
      <c r="L14" s="859"/>
      <c r="M14" s="41"/>
      <c r="N14" s="40">
        <f t="shared" si="1"/>
        <v>0</v>
      </c>
      <c r="O14" s="39"/>
      <c r="P14" s="58">
        <f t="shared" si="4"/>
        <v>0</v>
      </c>
      <c r="Q14" s="41"/>
      <c r="R14" s="40">
        <f t="shared" si="2"/>
        <v>0</v>
      </c>
      <c r="S14" s="39"/>
      <c r="T14" s="54">
        <f t="shared" si="5"/>
        <v>0</v>
      </c>
    </row>
    <row r="15" spans="1:20" ht="13.5" customHeight="1">
      <c r="A15" s="822"/>
      <c r="B15" s="824"/>
      <c r="C15" s="862"/>
      <c r="D15" s="828"/>
      <c r="E15" s="870"/>
      <c r="F15" s="42"/>
      <c r="G15" s="43">
        <f t="shared" si="3"/>
        <v>0</v>
      </c>
      <c r="H15" s="42"/>
      <c r="I15" s="43">
        <f t="shared" si="0"/>
        <v>0</v>
      </c>
      <c r="J15" s="855"/>
      <c r="K15" s="857"/>
      <c r="L15" s="859"/>
      <c r="M15" s="41"/>
      <c r="N15" s="40">
        <f t="shared" si="1"/>
        <v>0</v>
      </c>
      <c r="O15" s="39"/>
      <c r="P15" s="58">
        <f t="shared" si="4"/>
        <v>0</v>
      </c>
      <c r="Q15" s="41"/>
      <c r="R15" s="40">
        <f t="shared" si="2"/>
        <v>0</v>
      </c>
      <c r="S15" s="39"/>
      <c r="T15" s="54">
        <f t="shared" si="5"/>
        <v>0</v>
      </c>
    </row>
    <row r="16" spans="1:20" ht="13.5" customHeight="1">
      <c r="A16" s="822">
        <f>+A14+1</f>
        <v>5</v>
      </c>
      <c r="B16" s="824" t="s">
        <v>1195</v>
      </c>
      <c r="C16" s="861" t="s">
        <v>160</v>
      </c>
      <c r="D16" s="827">
        <f>F16+F17+H16+H17</f>
        <v>100</v>
      </c>
      <c r="E16" s="868">
        <v>48</v>
      </c>
      <c r="F16" s="42">
        <v>50</v>
      </c>
      <c r="G16" s="43">
        <f t="shared" si="3"/>
        <v>238.09523809523807</v>
      </c>
      <c r="H16" s="42">
        <v>50</v>
      </c>
      <c r="I16" s="43">
        <f t="shared" si="0"/>
        <v>137.46434980705374</v>
      </c>
      <c r="J16" s="855"/>
      <c r="K16" s="857">
        <f>+M16+M17+Q16+Q17</f>
        <v>0</v>
      </c>
      <c r="L16" s="859"/>
      <c r="M16" s="41"/>
      <c r="N16" s="40">
        <f t="shared" si="1"/>
        <v>0</v>
      </c>
      <c r="O16" s="39"/>
      <c r="P16" s="58">
        <f t="shared" si="4"/>
        <v>0</v>
      </c>
      <c r="Q16" s="41"/>
      <c r="R16" s="40">
        <f t="shared" si="2"/>
        <v>0</v>
      </c>
      <c r="S16" s="39"/>
      <c r="T16" s="54">
        <f t="shared" si="5"/>
        <v>0</v>
      </c>
    </row>
    <row r="17" spans="1:20" ht="13.5" customHeight="1">
      <c r="A17" s="822"/>
      <c r="B17" s="824"/>
      <c r="C17" s="862"/>
      <c r="D17" s="828"/>
      <c r="E17" s="868"/>
      <c r="F17" s="42"/>
      <c r="G17" s="43">
        <f t="shared" si="3"/>
        <v>0</v>
      </c>
      <c r="H17" s="42"/>
      <c r="I17" s="43">
        <f t="shared" si="0"/>
        <v>0</v>
      </c>
      <c r="J17" s="855"/>
      <c r="K17" s="857"/>
      <c r="L17" s="859"/>
      <c r="M17" s="41"/>
      <c r="N17" s="40">
        <f t="shared" si="1"/>
        <v>0</v>
      </c>
      <c r="O17" s="39"/>
      <c r="P17" s="58">
        <f t="shared" si="4"/>
        <v>0</v>
      </c>
      <c r="Q17" s="41"/>
      <c r="R17" s="40">
        <f t="shared" si="2"/>
        <v>0</v>
      </c>
      <c r="S17" s="39"/>
      <c r="T17" s="54">
        <f t="shared" si="5"/>
        <v>0</v>
      </c>
    </row>
    <row r="18" spans="1:20" ht="13.5" customHeight="1">
      <c r="A18" s="822">
        <f t="shared" ref="A18" si="6">+A16+1</f>
        <v>6</v>
      </c>
      <c r="B18" s="824" t="s">
        <v>1196</v>
      </c>
      <c r="C18" s="861" t="s">
        <v>160</v>
      </c>
      <c r="D18" s="827">
        <f>F18+F19+H18+H19</f>
        <v>150</v>
      </c>
      <c r="E18" s="868">
        <v>58</v>
      </c>
      <c r="F18" s="42">
        <v>50</v>
      </c>
      <c r="G18" s="43">
        <f t="shared" si="3"/>
        <v>238.09523809523807</v>
      </c>
      <c r="H18" s="42">
        <v>100</v>
      </c>
      <c r="I18" s="43">
        <f t="shared" si="0"/>
        <v>274.92869961410747</v>
      </c>
      <c r="J18" s="855"/>
      <c r="K18" s="857">
        <f>+M18+M19+Q18+Q19</f>
        <v>0</v>
      </c>
      <c r="L18" s="859"/>
      <c r="M18" s="41"/>
      <c r="N18" s="40">
        <f t="shared" si="1"/>
        <v>0</v>
      </c>
      <c r="O18" s="39"/>
      <c r="P18" s="58">
        <f t="shared" si="4"/>
        <v>0</v>
      </c>
      <c r="Q18" s="41"/>
      <c r="R18" s="40">
        <f t="shared" si="2"/>
        <v>0</v>
      </c>
      <c r="S18" s="39"/>
      <c r="T18" s="54">
        <f t="shared" si="5"/>
        <v>0</v>
      </c>
    </row>
    <row r="19" spans="1:20" ht="13.5" customHeight="1">
      <c r="A19" s="822"/>
      <c r="B19" s="824"/>
      <c r="C19" s="862"/>
      <c r="D19" s="828"/>
      <c r="E19" s="868"/>
      <c r="F19" s="42"/>
      <c r="G19" s="43">
        <f t="shared" si="3"/>
        <v>0</v>
      </c>
      <c r="H19" s="42"/>
      <c r="I19" s="43">
        <f t="shared" si="0"/>
        <v>0</v>
      </c>
      <c r="J19" s="855"/>
      <c r="K19" s="857"/>
      <c r="L19" s="859"/>
      <c r="M19" s="41"/>
      <c r="N19" s="40">
        <f t="shared" si="1"/>
        <v>0</v>
      </c>
      <c r="O19" s="39"/>
      <c r="P19" s="58">
        <f t="shared" si="4"/>
        <v>0</v>
      </c>
      <c r="Q19" s="41"/>
      <c r="R19" s="40">
        <f t="shared" si="2"/>
        <v>0</v>
      </c>
      <c r="S19" s="39"/>
      <c r="T19" s="54">
        <f t="shared" si="5"/>
        <v>0</v>
      </c>
    </row>
    <row r="20" spans="1:20" ht="13.5" customHeight="1">
      <c r="A20" s="822">
        <f t="shared" ref="A20" si="7">+A18+1</f>
        <v>7</v>
      </c>
      <c r="B20" s="824" t="s">
        <v>1197</v>
      </c>
      <c r="C20" s="861" t="s">
        <v>160</v>
      </c>
      <c r="D20" s="827">
        <f>F20+F21+H20+H21</f>
        <v>275</v>
      </c>
      <c r="E20" s="868">
        <v>45</v>
      </c>
      <c r="F20" s="42">
        <v>75</v>
      </c>
      <c r="G20" s="43">
        <f t="shared" si="3"/>
        <v>357.14285714285717</v>
      </c>
      <c r="H20" s="42">
        <v>200</v>
      </c>
      <c r="I20" s="43">
        <f t="shared" si="0"/>
        <v>549.85739922821494</v>
      </c>
      <c r="J20" s="855"/>
      <c r="K20" s="857">
        <f>+M20+M21+Q20+Q21</f>
        <v>0</v>
      </c>
      <c r="L20" s="859"/>
      <c r="M20" s="41"/>
      <c r="N20" s="40">
        <f t="shared" si="1"/>
        <v>0</v>
      </c>
      <c r="O20" s="39"/>
      <c r="P20" s="58">
        <f t="shared" si="4"/>
        <v>0</v>
      </c>
      <c r="Q20" s="41"/>
      <c r="R20" s="40">
        <f t="shared" si="2"/>
        <v>0</v>
      </c>
      <c r="S20" s="39"/>
      <c r="T20" s="54">
        <f t="shared" si="5"/>
        <v>0</v>
      </c>
    </row>
    <row r="21" spans="1:20" ht="13.5" customHeight="1">
      <c r="A21" s="822"/>
      <c r="B21" s="824"/>
      <c r="C21" s="862"/>
      <c r="D21" s="828"/>
      <c r="E21" s="868"/>
      <c r="F21" s="42"/>
      <c r="G21" s="43">
        <f t="shared" si="3"/>
        <v>0</v>
      </c>
      <c r="H21" s="42"/>
      <c r="I21" s="43">
        <f t="shared" si="0"/>
        <v>0</v>
      </c>
      <c r="J21" s="855"/>
      <c r="K21" s="857"/>
      <c r="L21" s="859"/>
      <c r="M21" s="41"/>
      <c r="N21" s="40">
        <f t="shared" si="1"/>
        <v>0</v>
      </c>
      <c r="O21" s="39"/>
      <c r="P21" s="58">
        <f t="shared" si="4"/>
        <v>0</v>
      </c>
      <c r="Q21" s="41"/>
      <c r="R21" s="40">
        <f t="shared" si="2"/>
        <v>0</v>
      </c>
      <c r="S21" s="39"/>
      <c r="T21" s="54">
        <f t="shared" si="5"/>
        <v>0</v>
      </c>
    </row>
    <row r="22" spans="1:20" ht="13.5" customHeight="1">
      <c r="A22" s="822">
        <f t="shared" ref="A22" si="8">+A20+1</f>
        <v>8</v>
      </c>
      <c r="B22" s="824" t="s">
        <v>1198</v>
      </c>
      <c r="C22" s="861" t="s">
        <v>160</v>
      </c>
      <c r="D22" s="827">
        <f>F22+F23+H22+H23</f>
        <v>150</v>
      </c>
      <c r="E22" s="868">
        <v>69</v>
      </c>
      <c r="F22" s="42">
        <v>75</v>
      </c>
      <c r="G22" s="43">
        <f t="shared" si="3"/>
        <v>357.14285714285717</v>
      </c>
      <c r="H22" s="42">
        <v>75</v>
      </c>
      <c r="I22" s="43">
        <f t="shared" si="0"/>
        <v>206.19652471058063</v>
      </c>
      <c r="J22" s="855"/>
      <c r="K22" s="857">
        <f>+M22+M23+Q22+Q23</f>
        <v>0</v>
      </c>
      <c r="L22" s="859"/>
      <c r="M22" s="41"/>
      <c r="N22" s="40">
        <f t="shared" si="1"/>
        <v>0</v>
      </c>
      <c r="O22" s="39"/>
      <c r="P22" s="58">
        <f t="shared" si="4"/>
        <v>0</v>
      </c>
      <c r="Q22" s="41"/>
      <c r="R22" s="40">
        <f t="shared" si="2"/>
        <v>0</v>
      </c>
      <c r="S22" s="39"/>
      <c r="T22" s="54">
        <f t="shared" si="5"/>
        <v>0</v>
      </c>
    </row>
    <row r="23" spans="1:20" ht="13.5" customHeight="1">
      <c r="A23" s="822"/>
      <c r="B23" s="824"/>
      <c r="C23" s="862"/>
      <c r="D23" s="828"/>
      <c r="E23" s="868"/>
      <c r="F23" s="42"/>
      <c r="G23" s="43">
        <f t="shared" si="3"/>
        <v>0</v>
      </c>
      <c r="H23" s="42"/>
      <c r="I23" s="43">
        <f t="shared" si="0"/>
        <v>0</v>
      </c>
      <c r="J23" s="855"/>
      <c r="K23" s="857"/>
      <c r="L23" s="859"/>
      <c r="M23" s="41"/>
      <c r="N23" s="40">
        <f t="shared" si="1"/>
        <v>0</v>
      </c>
      <c r="O23" s="39"/>
      <c r="P23" s="58">
        <f t="shared" si="4"/>
        <v>0</v>
      </c>
      <c r="Q23" s="41"/>
      <c r="R23" s="40">
        <f t="shared" si="2"/>
        <v>0</v>
      </c>
      <c r="S23" s="39"/>
      <c r="T23" s="54">
        <f t="shared" si="5"/>
        <v>0</v>
      </c>
    </row>
    <row r="24" spans="1:20" ht="13.5" customHeight="1">
      <c r="A24" s="822">
        <f t="shared" ref="A24" si="9">+A22+1</f>
        <v>9</v>
      </c>
      <c r="B24" s="824" t="s">
        <v>1199</v>
      </c>
      <c r="C24" s="861" t="s">
        <v>160</v>
      </c>
      <c r="D24" s="827">
        <f>F24+F25+H24+H25</f>
        <v>175</v>
      </c>
      <c r="E24" s="868">
        <v>61</v>
      </c>
      <c r="F24" s="42">
        <v>75</v>
      </c>
      <c r="G24" s="43">
        <f t="shared" si="3"/>
        <v>357.14285714285717</v>
      </c>
      <c r="H24" s="42">
        <v>100</v>
      </c>
      <c r="I24" s="43">
        <f t="shared" si="0"/>
        <v>274.92869961410747</v>
      </c>
      <c r="J24" s="855"/>
      <c r="K24" s="857">
        <f>+M24+M25+Q24+Q25</f>
        <v>0</v>
      </c>
      <c r="L24" s="859"/>
      <c r="M24" s="41"/>
      <c r="N24" s="40">
        <f t="shared" si="1"/>
        <v>0</v>
      </c>
      <c r="O24" s="39"/>
      <c r="P24" s="58">
        <f t="shared" si="4"/>
        <v>0</v>
      </c>
      <c r="Q24" s="41"/>
      <c r="R24" s="40">
        <f t="shared" si="2"/>
        <v>0</v>
      </c>
      <c r="S24" s="39"/>
      <c r="T24" s="54">
        <f t="shared" si="5"/>
        <v>0</v>
      </c>
    </row>
    <row r="25" spans="1:20" ht="13.5" customHeight="1">
      <c r="A25" s="822"/>
      <c r="B25" s="824"/>
      <c r="C25" s="862"/>
      <c r="D25" s="828"/>
      <c r="E25" s="868"/>
      <c r="F25" s="42"/>
      <c r="G25" s="43">
        <f t="shared" si="3"/>
        <v>0</v>
      </c>
      <c r="H25" s="42"/>
      <c r="I25" s="43">
        <f t="shared" si="0"/>
        <v>0</v>
      </c>
      <c r="J25" s="855"/>
      <c r="K25" s="857"/>
      <c r="L25" s="859"/>
      <c r="M25" s="41"/>
      <c r="N25" s="40">
        <f t="shared" si="1"/>
        <v>0</v>
      </c>
      <c r="O25" s="39"/>
      <c r="P25" s="58">
        <f t="shared" si="4"/>
        <v>0</v>
      </c>
      <c r="Q25" s="41"/>
      <c r="R25" s="40">
        <f t="shared" si="2"/>
        <v>0</v>
      </c>
      <c r="S25" s="39"/>
      <c r="T25" s="54">
        <f t="shared" si="5"/>
        <v>0</v>
      </c>
    </row>
    <row r="26" spans="1:20" ht="13.5" customHeight="1">
      <c r="A26" s="822">
        <f>+A24+1</f>
        <v>10</v>
      </c>
      <c r="B26" s="824" t="s">
        <v>1200</v>
      </c>
      <c r="C26" s="861" t="s">
        <v>160</v>
      </c>
      <c r="D26" s="827">
        <f>F26+F27+H26+H27</f>
        <v>125</v>
      </c>
      <c r="E26" s="868">
        <v>43</v>
      </c>
      <c r="F26" s="42">
        <v>50</v>
      </c>
      <c r="G26" s="43">
        <f t="shared" si="3"/>
        <v>238.09523809523807</v>
      </c>
      <c r="H26" s="42">
        <v>75</v>
      </c>
      <c r="I26" s="43">
        <f t="shared" si="0"/>
        <v>206.19652471058063</v>
      </c>
      <c r="J26" s="855"/>
      <c r="K26" s="857">
        <f>+M26+M27+Q26+Q27</f>
        <v>0</v>
      </c>
      <c r="L26" s="859"/>
      <c r="M26" s="41"/>
      <c r="N26" s="40">
        <f t="shared" si="1"/>
        <v>0</v>
      </c>
      <c r="O26" s="39"/>
      <c r="P26" s="58">
        <f t="shared" si="4"/>
        <v>0</v>
      </c>
      <c r="Q26" s="41"/>
      <c r="R26" s="40">
        <f t="shared" si="2"/>
        <v>0</v>
      </c>
      <c r="S26" s="39"/>
      <c r="T26" s="54">
        <f t="shared" si="5"/>
        <v>0</v>
      </c>
    </row>
    <row r="27" spans="1:20" ht="13.5" customHeight="1">
      <c r="A27" s="822"/>
      <c r="B27" s="824"/>
      <c r="C27" s="862"/>
      <c r="D27" s="828"/>
      <c r="E27" s="868"/>
      <c r="F27" s="42"/>
      <c r="G27" s="43">
        <f t="shared" si="3"/>
        <v>0</v>
      </c>
      <c r="H27" s="42"/>
      <c r="I27" s="43">
        <f t="shared" si="0"/>
        <v>0</v>
      </c>
      <c r="J27" s="855"/>
      <c r="K27" s="857"/>
      <c r="L27" s="859"/>
      <c r="M27" s="41"/>
      <c r="N27" s="40">
        <f t="shared" si="1"/>
        <v>0</v>
      </c>
      <c r="O27" s="39"/>
      <c r="P27" s="58">
        <f t="shared" si="4"/>
        <v>0</v>
      </c>
      <c r="Q27" s="41"/>
      <c r="R27" s="40">
        <f t="shared" si="2"/>
        <v>0</v>
      </c>
      <c r="S27" s="39"/>
      <c r="T27" s="54">
        <f t="shared" si="5"/>
        <v>0</v>
      </c>
    </row>
    <row r="28" spans="1:20" ht="13.5" customHeight="1">
      <c r="A28" s="822">
        <f>+A26+1</f>
        <v>11</v>
      </c>
      <c r="B28" s="824" t="s">
        <v>1201</v>
      </c>
      <c r="C28" s="861" t="s">
        <v>160</v>
      </c>
      <c r="D28" s="827">
        <f>F28+F29+H28+H29</f>
        <v>275</v>
      </c>
      <c r="E28" s="868">
        <v>65</v>
      </c>
      <c r="F28" s="42">
        <v>75</v>
      </c>
      <c r="G28" s="43">
        <f t="shared" si="3"/>
        <v>357.14285714285717</v>
      </c>
      <c r="H28" s="42">
        <v>200</v>
      </c>
      <c r="I28" s="43">
        <f t="shared" si="0"/>
        <v>549.85739922821494</v>
      </c>
      <c r="J28" s="855"/>
      <c r="K28" s="857">
        <f>+M28+M29+Q28+Q29</f>
        <v>0</v>
      </c>
      <c r="L28" s="859"/>
      <c r="M28" s="41"/>
      <c r="N28" s="40">
        <f t="shared" si="1"/>
        <v>0</v>
      </c>
      <c r="O28" s="39"/>
      <c r="P28" s="58">
        <f t="shared" si="4"/>
        <v>0</v>
      </c>
      <c r="Q28" s="41"/>
      <c r="R28" s="40">
        <f t="shared" si="2"/>
        <v>0</v>
      </c>
      <c r="S28" s="39"/>
      <c r="T28" s="54">
        <f t="shared" si="5"/>
        <v>0</v>
      </c>
    </row>
    <row r="29" spans="1:20" ht="13.5" customHeight="1">
      <c r="A29" s="822"/>
      <c r="B29" s="824"/>
      <c r="C29" s="862"/>
      <c r="D29" s="828"/>
      <c r="E29" s="868"/>
      <c r="F29" s="42"/>
      <c r="G29" s="43">
        <f t="shared" si="3"/>
        <v>0</v>
      </c>
      <c r="H29" s="42"/>
      <c r="I29" s="43">
        <f t="shared" si="0"/>
        <v>0</v>
      </c>
      <c r="J29" s="855"/>
      <c r="K29" s="857"/>
      <c r="L29" s="859"/>
      <c r="M29" s="41"/>
      <c r="N29" s="40">
        <f t="shared" si="1"/>
        <v>0</v>
      </c>
      <c r="O29" s="39"/>
      <c r="P29" s="58">
        <f t="shared" si="4"/>
        <v>0</v>
      </c>
      <c r="Q29" s="41"/>
      <c r="R29" s="40">
        <f t="shared" si="2"/>
        <v>0</v>
      </c>
      <c r="S29" s="39"/>
      <c r="T29" s="54">
        <f t="shared" si="5"/>
        <v>0</v>
      </c>
    </row>
    <row r="30" spans="1:20" ht="13.5" customHeight="1">
      <c r="A30" s="822">
        <f>+A28+1</f>
        <v>12</v>
      </c>
      <c r="B30" s="824" t="s">
        <v>1202</v>
      </c>
      <c r="C30" s="861" t="s">
        <v>160</v>
      </c>
      <c r="D30" s="827">
        <f>F30+F31+H30+H31</f>
        <v>100</v>
      </c>
      <c r="E30" s="868">
        <v>39</v>
      </c>
      <c r="F30" s="42">
        <v>50</v>
      </c>
      <c r="G30" s="43">
        <f t="shared" si="3"/>
        <v>238.09523809523807</v>
      </c>
      <c r="H30" s="42">
        <v>50</v>
      </c>
      <c r="I30" s="43">
        <f t="shared" si="0"/>
        <v>137.46434980705374</v>
      </c>
      <c r="J30" s="855"/>
      <c r="K30" s="857">
        <f>+M30+M31+Q30+Q31</f>
        <v>0</v>
      </c>
      <c r="L30" s="859"/>
      <c r="M30" s="41"/>
      <c r="N30" s="40">
        <f t="shared" si="1"/>
        <v>0</v>
      </c>
      <c r="O30" s="39"/>
      <c r="P30" s="58">
        <f t="shared" si="4"/>
        <v>0</v>
      </c>
      <c r="Q30" s="41"/>
      <c r="R30" s="40">
        <f t="shared" si="2"/>
        <v>0</v>
      </c>
      <c r="S30" s="39"/>
      <c r="T30" s="54">
        <f t="shared" si="5"/>
        <v>0</v>
      </c>
    </row>
    <row r="31" spans="1:20" ht="13.5" customHeight="1">
      <c r="A31" s="822"/>
      <c r="B31" s="824"/>
      <c r="C31" s="862"/>
      <c r="D31" s="828"/>
      <c r="E31" s="868"/>
      <c r="F31" s="42"/>
      <c r="G31" s="43">
        <f t="shared" si="3"/>
        <v>0</v>
      </c>
      <c r="H31" s="42"/>
      <c r="I31" s="43">
        <f t="shared" si="0"/>
        <v>0</v>
      </c>
      <c r="J31" s="855"/>
      <c r="K31" s="857"/>
      <c r="L31" s="859"/>
      <c r="M31" s="41"/>
      <c r="N31" s="40">
        <f t="shared" si="1"/>
        <v>0</v>
      </c>
      <c r="O31" s="39"/>
      <c r="P31" s="58">
        <f t="shared" si="4"/>
        <v>0</v>
      </c>
      <c r="Q31" s="41"/>
      <c r="R31" s="40">
        <f t="shared" si="2"/>
        <v>0</v>
      </c>
      <c r="S31" s="39"/>
      <c r="T31" s="54">
        <f t="shared" si="5"/>
        <v>0</v>
      </c>
    </row>
    <row r="32" spans="1:20" ht="13.5" customHeight="1">
      <c r="A32" s="822">
        <f>+A30+1</f>
        <v>13</v>
      </c>
      <c r="B32" s="824" t="s">
        <v>1203</v>
      </c>
      <c r="C32" s="861" t="s">
        <v>160</v>
      </c>
      <c r="D32" s="827">
        <f>F32+F33+H32+H33</f>
        <v>250</v>
      </c>
      <c r="E32" s="868">
        <v>57</v>
      </c>
      <c r="F32" s="42">
        <v>100</v>
      </c>
      <c r="G32" s="43">
        <f t="shared" si="3"/>
        <v>476.19047619047615</v>
      </c>
      <c r="H32" s="42">
        <v>150</v>
      </c>
      <c r="I32" s="43">
        <f t="shared" si="0"/>
        <v>412.39304942116127</v>
      </c>
      <c r="J32" s="855"/>
      <c r="K32" s="857">
        <f>+M32+M33+Q32+Q33</f>
        <v>0</v>
      </c>
      <c r="L32" s="859"/>
      <c r="M32" s="41"/>
      <c r="N32" s="40">
        <f t="shared" si="1"/>
        <v>0</v>
      </c>
      <c r="O32" s="39"/>
      <c r="P32" s="58">
        <f t="shared" si="4"/>
        <v>0</v>
      </c>
      <c r="Q32" s="41"/>
      <c r="R32" s="40">
        <f t="shared" si="2"/>
        <v>0</v>
      </c>
      <c r="S32" s="39"/>
      <c r="T32" s="54">
        <f t="shared" si="5"/>
        <v>0</v>
      </c>
    </row>
    <row r="33" spans="1:20" ht="13.5" customHeight="1">
      <c r="A33" s="822"/>
      <c r="B33" s="824"/>
      <c r="C33" s="862"/>
      <c r="D33" s="828"/>
      <c r="E33" s="868"/>
      <c r="F33" s="42"/>
      <c r="G33" s="43">
        <f t="shared" si="3"/>
        <v>0</v>
      </c>
      <c r="H33" s="42"/>
      <c r="I33" s="43">
        <f t="shared" si="0"/>
        <v>0</v>
      </c>
      <c r="J33" s="855"/>
      <c r="K33" s="857"/>
      <c r="L33" s="859"/>
      <c r="M33" s="41"/>
      <c r="N33" s="40">
        <f t="shared" si="1"/>
        <v>0</v>
      </c>
      <c r="O33" s="39"/>
      <c r="P33" s="58">
        <f t="shared" si="4"/>
        <v>0</v>
      </c>
      <c r="Q33" s="41"/>
      <c r="R33" s="40">
        <f t="shared" si="2"/>
        <v>0</v>
      </c>
      <c r="S33" s="39"/>
      <c r="T33" s="54">
        <f t="shared" si="5"/>
        <v>0</v>
      </c>
    </row>
    <row r="34" spans="1:20" ht="13.5" customHeight="1">
      <c r="A34" s="822">
        <f>+A32+1</f>
        <v>14</v>
      </c>
      <c r="B34" s="824" t="s">
        <v>1204</v>
      </c>
      <c r="C34" s="861" t="s">
        <v>160</v>
      </c>
      <c r="D34" s="827">
        <f>F34+F35+H34+H35</f>
        <v>100</v>
      </c>
      <c r="E34" s="868">
        <v>65</v>
      </c>
      <c r="F34" s="42">
        <v>50</v>
      </c>
      <c r="G34" s="43">
        <f t="shared" si="3"/>
        <v>238.09523809523807</v>
      </c>
      <c r="H34" s="42">
        <v>50</v>
      </c>
      <c r="I34" s="43">
        <f t="shared" si="0"/>
        <v>137.46434980705374</v>
      </c>
      <c r="J34" s="855"/>
      <c r="K34" s="857">
        <f>+M34+M35+Q34+Q35</f>
        <v>0</v>
      </c>
      <c r="L34" s="859"/>
      <c r="M34" s="41"/>
      <c r="N34" s="40">
        <f t="shared" si="1"/>
        <v>0</v>
      </c>
      <c r="O34" s="39"/>
      <c r="P34" s="58">
        <f t="shared" si="4"/>
        <v>0</v>
      </c>
      <c r="Q34" s="41"/>
      <c r="R34" s="40">
        <f t="shared" si="2"/>
        <v>0</v>
      </c>
      <c r="S34" s="39"/>
      <c r="T34" s="54">
        <f t="shared" si="5"/>
        <v>0</v>
      </c>
    </row>
    <row r="35" spans="1:20" ht="13.5" customHeight="1">
      <c r="A35" s="822"/>
      <c r="B35" s="824"/>
      <c r="C35" s="862"/>
      <c r="D35" s="828"/>
      <c r="E35" s="868"/>
      <c r="F35" s="42"/>
      <c r="G35" s="43">
        <f t="shared" si="3"/>
        <v>0</v>
      </c>
      <c r="H35" s="42"/>
      <c r="I35" s="43">
        <f t="shared" si="0"/>
        <v>0</v>
      </c>
      <c r="J35" s="855"/>
      <c r="K35" s="857"/>
      <c r="L35" s="859"/>
      <c r="M35" s="41"/>
      <c r="N35" s="40">
        <f t="shared" si="1"/>
        <v>0</v>
      </c>
      <c r="O35" s="39"/>
      <c r="P35" s="58">
        <f t="shared" si="4"/>
        <v>0</v>
      </c>
      <c r="Q35" s="41"/>
      <c r="R35" s="40">
        <f t="shared" si="2"/>
        <v>0</v>
      </c>
      <c r="S35" s="39"/>
      <c r="T35" s="54">
        <f t="shared" si="5"/>
        <v>0</v>
      </c>
    </row>
    <row r="36" spans="1:20" ht="13.5" customHeight="1">
      <c r="A36" s="822">
        <f>+A34+1</f>
        <v>15</v>
      </c>
      <c r="B36" s="824" t="s">
        <v>1205</v>
      </c>
      <c r="C36" s="861" t="s">
        <v>160</v>
      </c>
      <c r="D36" s="827">
        <f>F36+F37+H36+H37</f>
        <v>125</v>
      </c>
      <c r="E36" s="868">
        <v>49</v>
      </c>
      <c r="F36" s="42">
        <v>75</v>
      </c>
      <c r="G36" s="43">
        <f t="shared" si="3"/>
        <v>357.14285714285717</v>
      </c>
      <c r="H36" s="42">
        <v>50</v>
      </c>
      <c r="I36" s="43">
        <f t="shared" si="0"/>
        <v>137.46434980705374</v>
      </c>
      <c r="J36" s="855"/>
      <c r="K36" s="857">
        <f>+M36+M37+Q36+Q37</f>
        <v>0</v>
      </c>
      <c r="L36" s="859"/>
      <c r="M36" s="41"/>
      <c r="N36" s="40">
        <f t="shared" si="1"/>
        <v>0</v>
      </c>
      <c r="O36" s="39"/>
      <c r="P36" s="58">
        <f t="shared" si="4"/>
        <v>0</v>
      </c>
      <c r="Q36" s="41"/>
      <c r="R36" s="40">
        <f t="shared" si="2"/>
        <v>0</v>
      </c>
      <c r="S36" s="39"/>
      <c r="T36" s="54">
        <f t="shared" si="5"/>
        <v>0</v>
      </c>
    </row>
    <row r="37" spans="1:20" ht="13.5" customHeight="1">
      <c r="A37" s="822"/>
      <c r="B37" s="824"/>
      <c r="C37" s="862"/>
      <c r="D37" s="828"/>
      <c r="E37" s="868"/>
      <c r="F37" s="42"/>
      <c r="G37" s="43">
        <f t="shared" si="3"/>
        <v>0</v>
      </c>
      <c r="H37" s="42"/>
      <c r="I37" s="43">
        <f t="shared" si="0"/>
        <v>0</v>
      </c>
      <c r="J37" s="855"/>
      <c r="K37" s="857"/>
      <c r="L37" s="859"/>
      <c r="M37" s="41"/>
      <c r="N37" s="40">
        <f t="shared" si="1"/>
        <v>0</v>
      </c>
      <c r="O37" s="39"/>
      <c r="P37" s="58">
        <f t="shared" si="4"/>
        <v>0</v>
      </c>
      <c r="Q37" s="41"/>
      <c r="R37" s="40">
        <f t="shared" si="2"/>
        <v>0</v>
      </c>
      <c r="S37" s="39"/>
      <c r="T37" s="54">
        <f t="shared" si="5"/>
        <v>0</v>
      </c>
    </row>
    <row r="38" spans="1:20" ht="13.5" customHeight="1">
      <c r="A38" s="822">
        <f>+A36+1</f>
        <v>16</v>
      </c>
      <c r="B38" s="824" t="s">
        <v>145</v>
      </c>
      <c r="C38" s="861" t="s">
        <v>160</v>
      </c>
      <c r="D38" s="827">
        <f>F38+F39+H38+H39</f>
        <v>125</v>
      </c>
      <c r="E38" s="868">
        <v>63</v>
      </c>
      <c r="F38" s="42">
        <v>50</v>
      </c>
      <c r="G38" s="43">
        <f t="shared" si="3"/>
        <v>238.09523809523807</v>
      </c>
      <c r="H38" s="42">
        <v>75</v>
      </c>
      <c r="I38" s="43">
        <f t="shared" si="0"/>
        <v>206.19652471058063</v>
      </c>
      <c r="J38" s="855"/>
      <c r="K38" s="857">
        <f>+M38+M39+Q38+Q39</f>
        <v>0</v>
      </c>
      <c r="L38" s="859"/>
      <c r="M38" s="41"/>
      <c r="N38" s="40">
        <f t="shared" si="1"/>
        <v>0</v>
      </c>
      <c r="O38" s="39"/>
      <c r="P38" s="58">
        <f t="shared" si="4"/>
        <v>0</v>
      </c>
      <c r="Q38" s="41"/>
      <c r="R38" s="40">
        <f t="shared" si="2"/>
        <v>0</v>
      </c>
      <c r="S38" s="39"/>
      <c r="T38" s="54">
        <f t="shared" si="5"/>
        <v>0</v>
      </c>
    </row>
    <row r="39" spans="1:20" ht="13.5" customHeight="1">
      <c r="A39" s="822"/>
      <c r="B39" s="824"/>
      <c r="C39" s="862"/>
      <c r="D39" s="828"/>
      <c r="E39" s="868"/>
      <c r="F39" s="42"/>
      <c r="G39" s="43">
        <f t="shared" si="3"/>
        <v>0</v>
      </c>
      <c r="H39" s="42"/>
      <c r="I39" s="43">
        <f t="shared" si="0"/>
        <v>0</v>
      </c>
      <c r="J39" s="855"/>
      <c r="K39" s="857"/>
      <c r="L39" s="859"/>
      <c r="M39" s="41"/>
      <c r="N39" s="40">
        <f t="shared" si="1"/>
        <v>0</v>
      </c>
      <c r="O39" s="39"/>
      <c r="P39" s="58">
        <f t="shared" si="4"/>
        <v>0</v>
      </c>
      <c r="Q39" s="41"/>
      <c r="R39" s="40">
        <f t="shared" si="2"/>
        <v>0</v>
      </c>
      <c r="S39" s="39"/>
      <c r="T39" s="54">
        <f t="shared" si="5"/>
        <v>0</v>
      </c>
    </row>
    <row r="40" spans="1:20" ht="13.5" customHeight="1">
      <c r="A40" s="822">
        <f>+A38+1</f>
        <v>17</v>
      </c>
      <c r="B40" s="824" t="s">
        <v>1206</v>
      </c>
      <c r="C40" s="861" t="s">
        <v>160</v>
      </c>
      <c r="D40" s="827">
        <f>F40+F41+H40+H41</f>
        <v>175</v>
      </c>
      <c r="E40" s="868">
        <v>48</v>
      </c>
      <c r="F40" s="42">
        <v>75</v>
      </c>
      <c r="G40" s="43">
        <f t="shared" si="3"/>
        <v>357.14285714285717</v>
      </c>
      <c r="H40" s="42">
        <v>100</v>
      </c>
      <c r="I40" s="43">
        <f t="shared" si="0"/>
        <v>274.92869961410747</v>
      </c>
      <c r="J40" s="855"/>
      <c r="K40" s="857">
        <f>+M40+M41+Q40+Q41</f>
        <v>0</v>
      </c>
      <c r="L40" s="859"/>
      <c r="M40" s="41"/>
      <c r="N40" s="40">
        <f t="shared" si="1"/>
        <v>0</v>
      </c>
      <c r="O40" s="39"/>
      <c r="P40" s="58">
        <f t="shared" si="4"/>
        <v>0</v>
      </c>
      <c r="Q40" s="41"/>
      <c r="R40" s="40">
        <f t="shared" si="2"/>
        <v>0</v>
      </c>
      <c r="S40" s="39"/>
      <c r="T40" s="54">
        <f t="shared" si="5"/>
        <v>0</v>
      </c>
    </row>
    <row r="41" spans="1:20" ht="13.5" customHeight="1">
      <c r="A41" s="822"/>
      <c r="B41" s="824"/>
      <c r="C41" s="862"/>
      <c r="D41" s="828"/>
      <c r="E41" s="868"/>
      <c r="F41" s="42"/>
      <c r="G41" s="43">
        <f t="shared" si="3"/>
        <v>0</v>
      </c>
      <c r="H41" s="42"/>
      <c r="I41" s="43">
        <f t="shared" si="0"/>
        <v>0</v>
      </c>
      <c r="J41" s="855"/>
      <c r="K41" s="857"/>
      <c r="L41" s="859"/>
      <c r="M41" s="41"/>
      <c r="N41" s="40">
        <f t="shared" si="1"/>
        <v>0</v>
      </c>
      <c r="O41" s="39"/>
      <c r="P41" s="58">
        <f t="shared" si="4"/>
        <v>0</v>
      </c>
      <c r="Q41" s="41"/>
      <c r="R41" s="40">
        <f t="shared" si="2"/>
        <v>0</v>
      </c>
      <c r="S41" s="39"/>
      <c r="T41" s="54">
        <f t="shared" si="5"/>
        <v>0</v>
      </c>
    </row>
    <row r="42" spans="1:20" ht="13.5" customHeight="1">
      <c r="A42" s="822">
        <f>+A40+1</f>
        <v>18</v>
      </c>
      <c r="B42" s="824" t="s">
        <v>1207</v>
      </c>
      <c r="C42" s="861" t="s">
        <v>160</v>
      </c>
      <c r="D42" s="827">
        <f>F42+F43+H42+H43</f>
        <v>125</v>
      </c>
      <c r="E42" s="868">
        <v>51</v>
      </c>
      <c r="F42" s="42">
        <v>50</v>
      </c>
      <c r="G42" s="43">
        <f t="shared" si="3"/>
        <v>238.09523809523807</v>
      </c>
      <c r="H42" s="42">
        <v>75</v>
      </c>
      <c r="I42" s="43">
        <f t="shared" si="0"/>
        <v>206.19652471058063</v>
      </c>
      <c r="J42" s="855"/>
      <c r="K42" s="857">
        <f>+M42+M43+Q42+Q43</f>
        <v>0</v>
      </c>
      <c r="L42" s="859"/>
      <c r="M42" s="41"/>
      <c r="N42" s="40">
        <f t="shared" si="1"/>
        <v>0</v>
      </c>
      <c r="O42" s="39"/>
      <c r="P42" s="58">
        <f t="shared" si="4"/>
        <v>0</v>
      </c>
      <c r="Q42" s="41"/>
      <c r="R42" s="40">
        <f t="shared" si="2"/>
        <v>0</v>
      </c>
      <c r="S42" s="39"/>
      <c r="T42" s="54">
        <f t="shared" si="5"/>
        <v>0</v>
      </c>
    </row>
    <row r="43" spans="1:20" ht="13.5" customHeight="1">
      <c r="A43" s="822"/>
      <c r="B43" s="824"/>
      <c r="C43" s="862"/>
      <c r="D43" s="828"/>
      <c r="E43" s="868"/>
      <c r="F43" s="42"/>
      <c r="G43" s="43">
        <f t="shared" si="3"/>
        <v>0</v>
      </c>
      <c r="H43" s="42"/>
      <c r="I43" s="43">
        <f t="shared" si="0"/>
        <v>0</v>
      </c>
      <c r="J43" s="855"/>
      <c r="K43" s="857"/>
      <c r="L43" s="859"/>
      <c r="M43" s="41"/>
      <c r="N43" s="40">
        <f t="shared" si="1"/>
        <v>0</v>
      </c>
      <c r="O43" s="39"/>
      <c r="P43" s="58">
        <f t="shared" si="4"/>
        <v>0</v>
      </c>
      <c r="Q43" s="41"/>
      <c r="R43" s="40">
        <f t="shared" si="2"/>
        <v>0</v>
      </c>
      <c r="S43" s="39"/>
      <c r="T43" s="54">
        <f t="shared" si="5"/>
        <v>0</v>
      </c>
    </row>
    <row r="44" spans="1:20" ht="13.5" customHeight="1">
      <c r="A44" s="822">
        <f>+A42+1</f>
        <v>19</v>
      </c>
      <c r="B44" s="824" t="s">
        <v>1208</v>
      </c>
      <c r="C44" s="861" t="s">
        <v>160</v>
      </c>
      <c r="D44" s="827">
        <f>F44+F45+H44+H45</f>
        <v>200</v>
      </c>
      <c r="E44" s="868">
        <v>68</v>
      </c>
      <c r="F44" s="42">
        <v>100</v>
      </c>
      <c r="G44" s="43">
        <f t="shared" si="3"/>
        <v>476.19047619047615</v>
      </c>
      <c r="H44" s="42">
        <v>100</v>
      </c>
      <c r="I44" s="43">
        <f t="shared" si="0"/>
        <v>274.92869961410747</v>
      </c>
      <c r="J44" s="855"/>
      <c r="K44" s="857">
        <f>+M44+M45+Q44+Q45</f>
        <v>0</v>
      </c>
      <c r="L44" s="859"/>
      <c r="M44" s="41"/>
      <c r="N44" s="40">
        <f t="shared" si="1"/>
        <v>0</v>
      </c>
      <c r="O44" s="39"/>
      <c r="P44" s="58">
        <f t="shared" si="4"/>
        <v>0</v>
      </c>
      <c r="Q44" s="41"/>
      <c r="R44" s="40">
        <f t="shared" si="2"/>
        <v>0</v>
      </c>
      <c r="S44" s="39"/>
      <c r="T44" s="54">
        <f t="shared" si="5"/>
        <v>0</v>
      </c>
    </row>
    <row r="45" spans="1:20" ht="13.5" customHeight="1">
      <c r="A45" s="822"/>
      <c r="B45" s="824"/>
      <c r="C45" s="862"/>
      <c r="D45" s="828"/>
      <c r="E45" s="868"/>
      <c r="F45" s="42"/>
      <c r="G45" s="43">
        <f t="shared" si="3"/>
        <v>0</v>
      </c>
      <c r="H45" s="42"/>
      <c r="I45" s="43">
        <f t="shared" si="0"/>
        <v>0</v>
      </c>
      <c r="J45" s="855"/>
      <c r="K45" s="857"/>
      <c r="L45" s="859"/>
      <c r="M45" s="41"/>
      <c r="N45" s="40">
        <f t="shared" si="1"/>
        <v>0</v>
      </c>
      <c r="O45" s="39"/>
      <c r="P45" s="58">
        <f t="shared" si="4"/>
        <v>0</v>
      </c>
      <c r="Q45" s="41"/>
      <c r="R45" s="40">
        <f t="shared" si="2"/>
        <v>0</v>
      </c>
      <c r="S45" s="39"/>
      <c r="T45" s="54">
        <f t="shared" si="5"/>
        <v>0</v>
      </c>
    </row>
    <row r="46" spans="1:20" ht="13.5" customHeight="1">
      <c r="A46" s="822">
        <f>+A44+1</f>
        <v>20</v>
      </c>
      <c r="B46" s="824" t="s">
        <v>1209</v>
      </c>
      <c r="C46" s="861" t="s">
        <v>160</v>
      </c>
      <c r="D46" s="827">
        <f>F46+F47+H46+H47</f>
        <v>250</v>
      </c>
      <c r="E46" s="868">
        <v>69</v>
      </c>
      <c r="F46" s="42">
        <v>150</v>
      </c>
      <c r="G46" s="43">
        <f t="shared" si="3"/>
        <v>714.28571428571433</v>
      </c>
      <c r="H46" s="42">
        <v>100</v>
      </c>
      <c r="I46" s="43">
        <f t="shared" si="0"/>
        <v>274.92869961410747</v>
      </c>
      <c r="J46" s="855"/>
      <c r="K46" s="857">
        <f>+M46+M47+Q46+Q47</f>
        <v>0</v>
      </c>
      <c r="L46" s="859"/>
      <c r="M46" s="41"/>
      <c r="N46" s="40">
        <f t="shared" si="1"/>
        <v>0</v>
      </c>
      <c r="O46" s="39"/>
      <c r="P46" s="58">
        <f t="shared" si="4"/>
        <v>0</v>
      </c>
      <c r="Q46" s="41"/>
      <c r="R46" s="40">
        <f t="shared" si="2"/>
        <v>0</v>
      </c>
      <c r="S46" s="39"/>
      <c r="T46" s="54">
        <f t="shared" si="5"/>
        <v>0</v>
      </c>
    </row>
    <row r="47" spans="1:20" ht="13.5" customHeight="1">
      <c r="A47" s="822"/>
      <c r="B47" s="824"/>
      <c r="C47" s="862"/>
      <c r="D47" s="828"/>
      <c r="E47" s="868"/>
      <c r="F47" s="42"/>
      <c r="G47" s="43">
        <f t="shared" si="3"/>
        <v>0</v>
      </c>
      <c r="H47" s="42"/>
      <c r="I47" s="43">
        <f t="shared" si="0"/>
        <v>0</v>
      </c>
      <c r="J47" s="855"/>
      <c r="K47" s="857"/>
      <c r="L47" s="859"/>
      <c r="M47" s="41"/>
      <c r="N47" s="40">
        <f t="shared" si="1"/>
        <v>0</v>
      </c>
      <c r="O47" s="39"/>
      <c r="P47" s="58">
        <f t="shared" si="4"/>
        <v>0</v>
      </c>
      <c r="Q47" s="41"/>
      <c r="R47" s="40">
        <f t="shared" si="2"/>
        <v>0</v>
      </c>
      <c r="S47" s="39"/>
      <c r="T47" s="54">
        <f t="shared" si="5"/>
        <v>0</v>
      </c>
    </row>
    <row r="48" spans="1:20" ht="13.5" customHeight="1">
      <c r="A48" s="822">
        <f>+A46+1</f>
        <v>21</v>
      </c>
      <c r="B48" s="824" t="s">
        <v>1210</v>
      </c>
      <c r="C48" s="861" t="s">
        <v>160</v>
      </c>
      <c r="D48" s="827">
        <f>F48+F49+H48+H49</f>
        <v>175</v>
      </c>
      <c r="E48" s="868">
        <v>58</v>
      </c>
      <c r="F48" s="42">
        <v>75</v>
      </c>
      <c r="G48" s="43">
        <f t="shared" si="3"/>
        <v>357.14285714285717</v>
      </c>
      <c r="H48" s="42">
        <v>100</v>
      </c>
      <c r="I48" s="43">
        <f t="shared" si="0"/>
        <v>274.92869961410747</v>
      </c>
      <c r="J48" s="855"/>
      <c r="K48" s="857">
        <f>+M48+M49+Q48+Q49</f>
        <v>0</v>
      </c>
      <c r="L48" s="859"/>
      <c r="M48" s="41"/>
      <c r="N48" s="40">
        <f t="shared" si="1"/>
        <v>0</v>
      </c>
      <c r="O48" s="39"/>
      <c r="P48" s="58">
        <f t="shared" si="4"/>
        <v>0</v>
      </c>
      <c r="Q48" s="41"/>
      <c r="R48" s="40">
        <f t="shared" si="2"/>
        <v>0</v>
      </c>
      <c r="S48" s="39"/>
      <c r="T48" s="54">
        <f t="shared" si="5"/>
        <v>0</v>
      </c>
    </row>
    <row r="49" spans="1:20" ht="13.5" customHeight="1">
      <c r="A49" s="822"/>
      <c r="B49" s="824"/>
      <c r="C49" s="862"/>
      <c r="D49" s="828"/>
      <c r="E49" s="868"/>
      <c r="F49" s="42"/>
      <c r="G49" s="43">
        <f t="shared" si="3"/>
        <v>0</v>
      </c>
      <c r="H49" s="42"/>
      <c r="I49" s="43">
        <f t="shared" si="0"/>
        <v>0</v>
      </c>
      <c r="J49" s="855"/>
      <c r="K49" s="857"/>
      <c r="L49" s="859"/>
      <c r="M49" s="41"/>
      <c r="N49" s="40">
        <f t="shared" si="1"/>
        <v>0</v>
      </c>
      <c r="O49" s="39"/>
      <c r="P49" s="58">
        <f t="shared" si="4"/>
        <v>0</v>
      </c>
      <c r="Q49" s="41"/>
      <c r="R49" s="40">
        <f t="shared" si="2"/>
        <v>0</v>
      </c>
      <c r="S49" s="39"/>
      <c r="T49" s="54">
        <f t="shared" si="5"/>
        <v>0</v>
      </c>
    </row>
    <row r="50" spans="1:20" ht="13.5" customHeight="1">
      <c r="A50" s="822">
        <f>+A48+1</f>
        <v>22</v>
      </c>
      <c r="B50" s="824" t="s">
        <v>1211</v>
      </c>
      <c r="C50" s="861" t="s">
        <v>160</v>
      </c>
      <c r="D50" s="827">
        <f>F50+F51+H50+H51</f>
        <v>225</v>
      </c>
      <c r="E50" s="868">
        <v>59</v>
      </c>
      <c r="F50" s="42">
        <v>75</v>
      </c>
      <c r="G50" s="43">
        <f t="shared" si="3"/>
        <v>357.14285714285717</v>
      </c>
      <c r="H50" s="42">
        <v>150</v>
      </c>
      <c r="I50" s="43">
        <f t="shared" si="0"/>
        <v>412.39304942116127</v>
      </c>
      <c r="J50" s="855"/>
      <c r="K50" s="857">
        <f>+M50+M51+Q50+Q51</f>
        <v>0</v>
      </c>
      <c r="L50" s="859"/>
      <c r="M50" s="41"/>
      <c r="N50" s="40">
        <f t="shared" si="1"/>
        <v>0</v>
      </c>
      <c r="O50" s="39"/>
      <c r="P50" s="58">
        <f t="shared" si="4"/>
        <v>0</v>
      </c>
      <c r="Q50" s="41"/>
      <c r="R50" s="40">
        <f t="shared" si="2"/>
        <v>0</v>
      </c>
      <c r="S50" s="39"/>
      <c r="T50" s="54">
        <f t="shared" si="5"/>
        <v>0</v>
      </c>
    </row>
    <row r="51" spans="1:20" ht="13.5" customHeight="1">
      <c r="A51" s="822"/>
      <c r="B51" s="824"/>
      <c r="C51" s="862"/>
      <c r="D51" s="828"/>
      <c r="E51" s="868"/>
      <c r="F51" s="42"/>
      <c r="G51" s="43">
        <f t="shared" si="3"/>
        <v>0</v>
      </c>
      <c r="H51" s="42"/>
      <c r="I51" s="43">
        <f t="shared" si="0"/>
        <v>0</v>
      </c>
      <c r="J51" s="855"/>
      <c r="K51" s="857"/>
      <c r="L51" s="859"/>
      <c r="M51" s="41"/>
      <c r="N51" s="40">
        <f t="shared" si="1"/>
        <v>0</v>
      </c>
      <c r="O51" s="39"/>
      <c r="P51" s="58">
        <f t="shared" si="4"/>
        <v>0</v>
      </c>
      <c r="Q51" s="41"/>
      <c r="R51" s="40">
        <f t="shared" si="2"/>
        <v>0</v>
      </c>
      <c r="S51" s="39"/>
      <c r="T51" s="54">
        <f t="shared" si="5"/>
        <v>0</v>
      </c>
    </row>
    <row r="52" spans="1:20" ht="13.5" customHeight="1">
      <c r="A52" s="822">
        <f>+A50+1</f>
        <v>23</v>
      </c>
      <c r="B52" s="824" t="s">
        <v>1212</v>
      </c>
      <c r="C52" s="861" t="s">
        <v>160</v>
      </c>
      <c r="D52" s="827">
        <f>F52+F53+H52+H53</f>
        <v>100</v>
      </c>
      <c r="E52" s="868">
        <v>36</v>
      </c>
      <c r="F52" s="42">
        <v>50</v>
      </c>
      <c r="G52" s="43">
        <f t="shared" si="3"/>
        <v>238.09523809523807</v>
      </c>
      <c r="H52" s="42">
        <v>50</v>
      </c>
      <c r="I52" s="43">
        <f t="shared" si="0"/>
        <v>137.46434980705374</v>
      </c>
      <c r="J52" s="855"/>
      <c r="K52" s="857">
        <f>+M52+M53+Q52+Q53</f>
        <v>0</v>
      </c>
      <c r="L52" s="859"/>
      <c r="M52" s="41"/>
      <c r="N52" s="40">
        <f t="shared" si="1"/>
        <v>0</v>
      </c>
      <c r="O52" s="39"/>
      <c r="P52" s="58">
        <f t="shared" si="4"/>
        <v>0</v>
      </c>
      <c r="Q52" s="41"/>
      <c r="R52" s="40">
        <f t="shared" si="2"/>
        <v>0</v>
      </c>
      <c r="S52" s="39"/>
      <c r="T52" s="54">
        <f t="shared" si="5"/>
        <v>0</v>
      </c>
    </row>
    <row r="53" spans="1:20" ht="13.5" customHeight="1">
      <c r="A53" s="822"/>
      <c r="B53" s="824"/>
      <c r="C53" s="862"/>
      <c r="D53" s="828"/>
      <c r="E53" s="868"/>
      <c r="F53" s="42"/>
      <c r="G53" s="43">
        <f t="shared" si="3"/>
        <v>0</v>
      </c>
      <c r="H53" s="42"/>
      <c r="I53" s="43">
        <f t="shared" si="0"/>
        <v>0</v>
      </c>
      <c r="J53" s="855"/>
      <c r="K53" s="857"/>
      <c r="L53" s="859"/>
      <c r="M53" s="41"/>
      <c r="N53" s="40">
        <f t="shared" si="1"/>
        <v>0</v>
      </c>
      <c r="O53" s="39"/>
      <c r="P53" s="58">
        <f t="shared" si="4"/>
        <v>0</v>
      </c>
      <c r="Q53" s="41"/>
      <c r="R53" s="40">
        <f t="shared" si="2"/>
        <v>0</v>
      </c>
      <c r="S53" s="39"/>
      <c r="T53" s="54">
        <f t="shared" si="5"/>
        <v>0</v>
      </c>
    </row>
    <row r="54" spans="1:20" ht="13.5" customHeight="1">
      <c r="A54" s="822">
        <f>+A52+1</f>
        <v>24</v>
      </c>
      <c r="B54" s="824" t="s">
        <v>1213</v>
      </c>
      <c r="C54" s="861" t="s">
        <v>160</v>
      </c>
      <c r="D54" s="827">
        <f>F54+F55+H54+H55</f>
        <v>200</v>
      </c>
      <c r="E54" s="868">
        <v>42</v>
      </c>
      <c r="F54" s="42">
        <v>100</v>
      </c>
      <c r="G54" s="43">
        <f t="shared" si="3"/>
        <v>476.19047619047615</v>
      </c>
      <c r="H54" s="42">
        <v>100</v>
      </c>
      <c r="I54" s="43">
        <f t="shared" si="0"/>
        <v>274.92869961410747</v>
      </c>
      <c r="J54" s="855"/>
      <c r="K54" s="857">
        <f>+M54+M55+Q54+Q55</f>
        <v>0</v>
      </c>
      <c r="L54" s="859"/>
      <c r="M54" s="41"/>
      <c r="N54" s="40">
        <f t="shared" si="1"/>
        <v>0</v>
      </c>
      <c r="O54" s="39"/>
      <c r="P54" s="58">
        <f t="shared" si="4"/>
        <v>0</v>
      </c>
      <c r="Q54" s="41"/>
      <c r="R54" s="40">
        <f t="shared" si="2"/>
        <v>0</v>
      </c>
      <c r="S54" s="39"/>
      <c r="T54" s="54">
        <f t="shared" si="5"/>
        <v>0</v>
      </c>
    </row>
    <row r="55" spans="1:20" ht="13.5" customHeight="1">
      <c r="A55" s="822"/>
      <c r="B55" s="824"/>
      <c r="C55" s="862"/>
      <c r="D55" s="828"/>
      <c r="E55" s="868"/>
      <c r="F55" s="42"/>
      <c r="G55" s="43">
        <f t="shared" si="3"/>
        <v>0</v>
      </c>
      <c r="H55" s="42"/>
      <c r="I55" s="43">
        <f t="shared" si="0"/>
        <v>0</v>
      </c>
      <c r="J55" s="855"/>
      <c r="K55" s="857"/>
      <c r="L55" s="859"/>
      <c r="M55" s="41"/>
      <c r="N55" s="40">
        <f t="shared" si="1"/>
        <v>0</v>
      </c>
      <c r="O55" s="39"/>
      <c r="P55" s="58">
        <f t="shared" si="4"/>
        <v>0</v>
      </c>
      <c r="Q55" s="41"/>
      <c r="R55" s="40">
        <f t="shared" si="2"/>
        <v>0</v>
      </c>
      <c r="S55" s="39"/>
      <c r="T55" s="54">
        <f t="shared" si="5"/>
        <v>0</v>
      </c>
    </row>
    <row r="56" spans="1:20" ht="13.5" customHeight="1">
      <c r="A56" s="822">
        <f>+A54+1</f>
        <v>25</v>
      </c>
      <c r="B56" s="824" t="s">
        <v>1214</v>
      </c>
      <c r="C56" s="861" t="s">
        <v>160</v>
      </c>
      <c r="D56" s="827">
        <f>F56+F57+H56+H57</f>
        <v>100</v>
      </c>
      <c r="E56" s="868">
        <v>43</v>
      </c>
      <c r="F56" s="42">
        <v>50</v>
      </c>
      <c r="G56" s="43">
        <f t="shared" si="3"/>
        <v>238.09523809523807</v>
      </c>
      <c r="H56" s="42">
        <v>50</v>
      </c>
      <c r="I56" s="43">
        <f t="shared" si="0"/>
        <v>137.46434980705374</v>
      </c>
      <c r="J56" s="855"/>
      <c r="K56" s="857">
        <f>+M56+M57+Q56+Q57</f>
        <v>0</v>
      </c>
      <c r="L56" s="859"/>
      <c r="M56" s="41"/>
      <c r="N56" s="40">
        <f t="shared" si="1"/>
        <v>0</v>
      </c>
      <c r="O56" s="39"/>
      <c r="P56" s="58">
        <f t="shared" si="4"/>
        <v>0</v>
      </c>
      <c r="Q56" s="41"/>
      <c r="R56" s="40">
        <f t="shared" si="2"/>
        <v>0</v>
      </c>
      <c r="S56" s="39"/>
      <c r="T56" s="54">
        <f t="shared" si="5"/>
        <v>0</v>
      </c>
    </row>
    <row r="57" spans="1:20" ht="13.5" customHeight="1">
      <c r="A57" s="822"/>
      <c r="B57" s="824"/>
      <c r="C57" s="862"/>
      <c r="D57" s="828"/>
      <c r="E57" s="868"/>
      <c r="F57" s="42"/>
      <c r="G57" s="43">
        <f t="shared" si="3"/>
        <v>0</v>
      </c>
      <c r="H57" s="42"/>
      <c r="I57" s="43">
        <f t="shared" si="0"/>
        <v>0</v>
      </c>
      <c r="J57" s="855"/>
      <c r="K57" s="857"/>
      <c r="L57" s="859"/>
      <c r="M57" s="41"/>
      <c r="N57" s="40">
        <f t="shared" si="1"/>
        <v>0</v>
      </c>
      <c r="O57" s="39"/>
      <c r="P57" s="58">
        <f t="shared" si="4"/>
        <v>0</v>
      </c>
      <c r="Q57" s="41"/>
      <c r="R57" s="40">
        <f t="shared" si="2"/>
        <v>0</v>
      </c>
      <c r="S57" s="39"/>
      <c r="T57" s="54">
        <f t="shared" si="5"/>
        <v>0</v>
      </c>
    </row>
    <row r="58" spans="1:20" ht="13.5" customHeight="1">
      <c r="A58" s="822">
        <f>+A56+1</f>
        <v>26</v>
      </c>
      <c r="B58" s="824" t="s">
        <v>1215</v>
      </c>
      <c r="C58" s="861" t="s">
        <v>160</v>
      </c>
      <c r="D58" s="827">
        <f>F58+F59+H58+H59</f>
        <v>225</v>
      </c>
      <c r="E58" s="868">
        <v>45</v>
      </c>
      <c r="F58" s="42">
        <v>75</v>
      </c>
      <c r="G58" s="43">
        <f t="shared" si="3"/>
        <v>357.14285714285717</v>
      </c>
      <c r="H58" s="42">
        <v>150</v>
      </c>
      <c r="I58" s="43">
        <f t="shared" si="0"/>
        <v>412.39304942116127</v>
      </c>
      <c r="J58" s="855"/>
      <c r="K58" s="857">
        <f>+M58+M59+Q58+Q59</f>
        <v>0</v>
      </c>
      <c r="L58" s="859"/>
      <c r="M58" s="41"/>
      <c r="N58" s="40">
        <f t="shared" si="1"/>
        <v>0</v>
      </c>
      <c r="O58" s="39"/>
      <c r="P58" s="58">
        <f t="shared" si="4"/>
        <v>0</v>
      </c>
      <c r="Q58" s="41"/>
      <c r="R58" s="40">
        <f t="shared" si="2"/>
        <v>0</v>
      </c>
      <c r="S58" s="39"/>
      <c r="T58" s="54">
        <f t="shared" si="5"/>
        <v>0</v>
      </c>
    </row>
    <row r="59" spans="1:20" ht="13.5" customHeight="1">
      <c r="A59" s="822"/>
      <c r="B59" s="824"/>
      <c r="C59" s="862"/>
      <c r="D59" s="828"/>
      <c r="E59" s="868"/>
      <c r="F59" s="42"/>
      <c r="G59" s="43">
        <f t="shared" si="3"/>
        <v>0</v>
      </c>
      <c r="H59" s="42"/>
      <c r="I59" s="43">
        <f t="shared" si="0"/>
        <v>0</v>
      </c>
      <c r="J59" s="855"/>
      <c r="K59" s="857"/>
      <c r="L59" s="859"/>
      <c r="M59" s="41"/>
      <c r="N59" s="40">
        <f t="shared" si="1"/>
        <v>0</v>
      </c>
      <c r="O59" s="39"/>
      <c r="P59" s="58">
        <f t="shared" si="4"/>
        <v>0</v>
      </c>
      <c r="Q59" s="41"/>
      <c r="R59" s="40">
        <f t="shared" si="2"/>
        <v>0</v>
      </c>
      <c r="S59" s="39"/>
      <c r="T59" s="54">
        <f t="shared" si="5"/>
        <v>0</v>
      </c>
    </row>
    <row r="60" spans="1:20" ht="13.5" customHeight="1">
      <c r="A60" s="822">
        <f>+A58+1</f>
        <v>27</v>
      </c>
      <c r="B60" s="824" t="s">
        <v>1216</v>
      </c>
      <c r="C60" s="861" t="s">
        <v>160</v>
      </c>
      <c r="D60" s="827">
        <f>F60+F61+H60+H61</f>
        <v>200</v>
      </c>
      <c r="E60" s="868">
        <v>76</v>
      </c>
      <c r="F60" s="42">
        <v>100</v>
      </c>
      <c r="G60" s="43">
        <f t="shared" si="3"/>
        <v>476.19047619047615</v>
      </c>
      <c r="H60" s="42">
        <v>100</v>
      </c>
      <c r="I60" s="43">
        <f t="shared" si="0"/>
        <v>274.92869961410747</v>
      </c>
      <c r="J60" s="855"/>
      <c r="K60" s="857">
        <f>+M60+M61+Q60+Q61</f>
        <v>0</v>
      </c>
      <c r="L60" s="859"/>
      <c r="M60" s="41"/>
      <c r="N60" s="40">
        <f t="shared" si="1"/>
        <v>0</v>
      </c>
      <c r="O60" s="39"/>
      <c r="P60" s="58">
        <f t="shared" si="4"/>
        <v>0</v>
      </c>
      <c r="Q60" s="41"/>
      <c r="R60" s="40">
        <f t="shared" si="2"/>
        <v>0</v>
      </c>
      <c r="S60" s="39"/>
      <c r="T60" s="54">
        <f t="shared" si="5"/>
        <v>0</v>
      </c>
    </row>
    <row r="61" spans="1:20" ht="13.5" customHeight="1">
      <c r="A61" s="822"/>
      <c r="B61" s="824"/>
      <c r="C61" s="862"/>
      <c r="D61" s="828"/>
      <c r="E61" s="868"/>
      <c r="F61" s="42"/>
      <c r="G61" s="43">
        <f t="shared" si="3"/>
        <v>0</v>
      </c>
      <c r="H61" s="42"/>
      <c r="I61" s="43">
        <f t="shared" si="0"/>
        <v>0</v>
      </c>
      <c r="J61" s="855"/>
      <c r="K61" s="857"/>
      <c r="L61" s="859"/>
      <c r="M61" s="41"/>
      <c r="N61" s="40">
        <f t="shared" si="1"/>
        <v>0</v>
      </c>
      <c r="O61" s="39"/>
      <c r="P61" s="58">
        <f t="shared" si="4"/>
        <v>0</v>
      </c>
      <c r="Q61" s="41"/>
      <c r="R61" s="40">
        <f t="shared" si="2"/>
        <v>0</v>
      </c>
      <c r="S61" s="39"/>
      <c r="T61" s="54">
        <f t="shared" si="5"/>
        <v>0</v>
      </c>
    </row>
    <row r="62" spans="1:20" ht="13.5" customHeight="1">
      <c r="A62" s="822">
        <f>+A60+1</f>
        <v>28</v>
      </c>
      <c r="B62" s="824" t="s">
        <v>1217</v>
      </c>
      <c r="C62" s="861" t="s">
        <v>160</v>
      </c>
      <c r="D62" s="827">
        <f>F62+F63+H62+H63</f>
        <v>100</v>
      </c>
      <c r="E62" s="868">
        <v>44</v>
      </c>
      <c r="F62" s="42">
        <v>50</v>
      </c>
      <c r="G62" s="43">
        <f t="shared" si="3"/>
        <v>238.09523809523807</v>
      </c>
      <c r="H62" s="42">
        <v>50</v>
      </c>
      <c r="I62" s="43">
        <f t="shared" si="0"/>
        <v>137.46434980705374</v>
      </c>
      <c r="J62" s="855"/>
      <c r="K62" s="857">
        <f>+M62+M63+Q62+Q63</f>
        <v>0</v>
      </c>
      <c r="L62" s="859"/>
      <c r="M62" s="41"/>
      <c r="N62" s="40">
        <f t="shared" si="1"/>
        <v>0</v>
      </c>
      <c r="O62" s="39"/>
      <c r="P62" s="58">
        <f t="shared" si="4"/>
        <v>0</v>
      </c>
      <c r="Q62" s="41"/>
      <c r="R62" s="40">
        <f t="shared" si="2"/>
        <v>0</v>
      </c>
      <c r="S62" s="39"/>
      <c r="T62" s="54">
        <f t="shared" si="5"/>
        <v>0</v>
      </c>
    </row>
    <row r="63" spans="1:20" ht="13.5" customHeight="1">
      <c r="A63" s="822"/>
      <c r="B63" s="824"/>
      <c r="C63" s="862"/>
      <c r="D63" s="828"/>
      <c r="E63" s="868"/>
      <c r="F63" s="42"/>
      <c r="G63" s="43">
        <f t="shared" si="3"/>
        <v>0</v>
      </c>
      <c r="H63" s="42"/>
      <c r="I63" s="43">
        <f t="shared" si="0"/>
        <v>0</v>
      </c>
      <c r="J63" s="855"/>
      <c r="K63" s="857"/>
      <c r="L63" s="859"/>
      <c r="M63" s="41"/>
      <c r="N63" s="40">
        <f t="shared" si="1"/>
        <v>0</v>
      </c>
      <c r="O63" s="39"/>
      <c r="P63" s="58">
        <f t="shared" si="4"/>
        <v>0</v>
      </c>
      <c r="Q63" s="41"/>
      <c r="R63" s="40">
        <f t="shared" si="2"/>
        <v>0</v>
      </c>
      <c r="S63" s="39"/>
      <c r="T63" s="54">
        <f t="shared" si="5"/>
        <v>0</v>
      </c>
    </row>
    <row r="64" spans="1:20" ht="13.5" customHeight="1">
      <c r="A64" s="822">
        <f>+A62+1</f>
        <v>29</v>
      </c>
      <c r="B64" s="824" t="s">
        <v>1218</v>
      </c>
      <c r="C64" s="861" t="s">
        <v>160</v>
      </c>
      <c r="D64" s="827">
        <f>F64+F65+H64+H65</f>
        <v>150</v>
      </c>
      <c r="E64" s="868">
        <v>42</v>
      </c>
      <c r="F64" s="42">
        <v>50</v>
      </c>
      <c r="G64" s="43">
        <f t="shared" si="3"/>
        <v>238.09523809523807</v>
      </c>
      <c r="H64" s="42">
        <v>100</v>
      </c>
      <c r="I64" s="43">
        <f t="shared" si="0"/>
        <v>274.92869961410747</v>
      </c>
      <c r="J64" s="855"/>
      <c r="K64" s="857">
        <f>+M64+M65+Q64+Q65</f>
        <v>0</v>
      </c>
      <c r="L64" s="859"/>
      <c r="M64" s="41"/>
      <c r="N64" s="40">
        <f t="shared" si="1"/>
        <v>0</v>
      </c>
      <c r="O64" s="39"/>
      <c r="P64" s="58">
        <f t="shared" si="4"/>
        <v>0</v>
      </c>
      <c r="Q64" s="41"/>
      <c r="R64" s="40">
        <f t="shared" si="2"/>
        <v>0</v>
      </c>
      <c r="S64" s="39"/>
      <c r="T64" s="54">
        <f t="shared" si="5"/>
        <v>0</v>
      </c>
    </row>
    <row r="65" spans="1:20" ht="13.5" customHeight="1">
      <c r="A65" s="822"/>
      <c r="B65" s="824"/>
      <c r="C65" s="862"/>
      <c r="D65" s="828"/>
      <c r="E65" s="868"/>
      <c r="F65" s="42"/>
      <c r="G65" s="43">
        <f t="shared" si="3"/>
        <v>0</v>
      </c>
      <c r="H65" s="42"/>
      <c r="I65" s="43">
        <f t="shared" si="0"/>
        <v>0</v>
      </c>
      <c r="J65" s="855"/>
      <c r="K65" s="857"/>
      <c r="L65" s="859"/>
      <c r="M65" s="41"/>
      <c r="N65" s="40">
        <f t="shared" si="1"/>
        <v>0</v>
      </c>
      <c r="O65" s="39"/>
      <c r="P65" s="58">
        <f t="shared" si="4"/>
        <v>0</v>
      </c>
      <c r="Q65" s="41"/>
      <c r="R65" s="40">
        <f t="shared" si="2"/>
        <v>0</v>
      </c>
      <c r="S65" s="39"/>
      <c r="T65" s="54">
        <f t="shared" si="5"/>
        <v>0</v>
      </c>
    </row>
    <row r="66" spans="1:20" ht="13.5" customHeight="1">
      <c r="A66" s="822">
        <f>+A64+1</f>
        <v>30</v>
      </c>
      <c r="B66" s="824" t="s">
        <v>1219</v>
      </c>
      <c r="C66" s="861" t="s">
        <v>160</v>
      </c>
      <c r="D66" s="827">
        <f>F66+F67+H66+H67</f>
        <v>125</v>
      </c>
      <c r="E66" s="868">
        <v>48</v>
      </c>
      <c r="F66" s="42">
        <v>50</v>
      </c>
      <c r="G66" s="43">
        <f t="shared" si="3"/>
        <v>238.09523809523807</v>
      </c>
      <c r="H66" s="42">
        <v>75</v>
      </c>
      <c r="I66" s="43">
        <f t="shared" si="0"/>
        <v>206.19652471058063</v>
      </c>
      <c r="J66" s="855"/>
      <c r="K66" s="857">
        <f>+M66+M67+Q66+Q67</f>
        <v>0</v>
      </c>
      <c r="L66" s="859"/>
      <c r="M66" s="41"/>
      <c r="N66" s="40">
        <f t="shared" si="1"/>
        <v>0</v>
      </c>
      <c r="O66" s="39"/>
      <c r="P66" s="58">
        <f t="shared" si="4"/>
        <v>0</v>
      </c>
      <c r="Q66" s="41"/>
      <c r="R66" s="40">
        <f t="shared" si="2"/>
        <v>0</v>
      </c>
      <c r="S66" s="39"/>
      <c r="T66" s="54">
        <f t="shared" si="5"/>
        <v>0</v>
      </c>
    </row>
    <row r="67" spans="1:20" ht="13.5" customHeight="1">
      <c r="A67" s="822"/>
      <c r="B67" s="824"/>
      <c r="C67" s="862"/>
      <c r="D67" s="828"/>
      <c r="E67" s="868"/>
      <c r="F67" s="42"/>
      <c r="G67" s="43">
        <f t="shared" si="3"/>
        <v>0</v>
      </c>
      <c r="H67" s="42"/>
      <c r="I67" s="43">
        <f t="shared" si="0"/>
        <v>0</v>
      </c>
      <c r="J67" s="855"/>
      <c r="K67" s="857"/>
      <c r="L67" s="859"/>
      <c r="M67" s="41"/>
      <c r="N67" s="40">
        <f t="shared" si="1"/>
        <v>0</v>
      </c>
      <c r="O67" s="39"/>
      <c r="P67" s="58">
        <f t="shared" si="4"/>
        <v>0</v>
      </c>
      <c r="Q67" s="41"/>
      <c r="R67" s="40">
        <f t="shared" si="2"/>
        <v>0</v>
      </c>
      <c r="S67" s="39"/>
      <c r="T67" s="54">
        <f t="shared" si="5"/>
        <v>0</v>
      </c>
    </row>
    <row r="68" spans="1:20" ht="13.5" customHeight="1">
      <c r="A68" s="822">
        <f>+A66+1</f>
        <v>31</v>
      </c>
      <c r="B68" s="824" t="s">
        <v>1220</v>
      </c>
      <c r="C68" s="861" t="s">
        <v>160</v>
      </c>
      <c r="D68" s="827">
        <f>F68+F69+H68+H69</f>
        <v>100</v>
      </c>
      <c r="E68" s="868">
        <v>41</v>
      </c>
      <c r="F68" s="42">
        <v>50</v>
      </c>
      <c r="G68" s="43">
        <f t="shared" si="3"/>
        <v>238.09523809523807</v>
      </c>
      <c r="H68" s="42">
        <v>50</v>
      </c>
      <c r="I68" s="43">
        <f t="shared" si="0"/>
        <v>137.46434980705374</v>
      </c>
      <c r="J68" s="855"/>
      <c r="K68" s="857">
        <f>+M68+M69+Q68+Q69</f>
        <v>0</v>
      </c>
      <c r="L68" s="859"/>
      <c r="M68" s="41"/>
      <c r="N68" s="40">
        <f t="shared" si="1"/>
        <v>0</v>
      </c>
      <c r="O68" s="39"/>
      <c r="P68" s="58">
        <f t="shared" si="4"/>
        <v>0</v>
      </c>
      <c r="Q68" s="41"/>
      <c r="R68" s="40">
        <f t="shared" si="2"/>
        <v>0</v>
      </c>
      <c r="S68" s="39"/>
      <c r="T68" s="54">
        <f t="shared" si="5"/>
        <v>0</v>
      </c>
    </row>
    <row r="69" spans="1:20" ht="13.5" customHeight="1">
      <c r="A69" s="822"/>
      <c r="B69" s="824"/>
      <c r="C69" s="862"/>
      <c r="D69" s="828"/>
      <c r="E69" s="868"/>
      <c r="F69" s="42"/>
      <c r="G69" s="43">
        <f t="shared" si="3"/>
        <v>0</v>
      </c>
      <c r="H69" s="42"/>
      <c r="I69" s="43">
        <f t="shared" si="0"/>
        <v>0</v>
      </c>
      <c r="J69" s="855"/>
      <c r="K69" s="857"/>
      <c r="L69" s="859"/>
      <c r="M69" s="41"/>
      <c r="N69" s="40">
        <f t="shared" si="1"/>
        <v>0</v>
      </c>
      <c r="O69" s="39"/>
      <c r="P69" s="58">
        <f t="shared" si="4"/>
        <v>0</v>
      </c>
      <c r="Q69" s="41"/>
      <c r="R69" s="40">
        <f t="shared" si="2"/>
        <v>0</v>
      </c>
      <c r="S69" s="39"/>
      <c r="T69" s="54">
        <f t="shared" si="5"/>
        <v>0</v>
      </c>
    </row>
    <row r="70" spans="1:20" ht="13.5" customHeight="1">
      <c r="A70" s="822">
        <f>+A68+1</f>
        <v>32</v>
      </c>
      <c r="B70" s="824" t="s">
        <v>1221</v>
      </c>
      <c r="C70" s="861" t="s">
        <v>160</v>
      </c>
      <c r="D70" s="827">
        <f>F70+F71+H70+H71</f>
        <v>100</v>
      </c>
      <c r="E70" s="868">
        <v>40</v>
      </c>
      <c r="F70" s="42">
        <v>50</v>
      </c>
      <c r="G70" s="43">
        <f t="shared" si="3"/>
        <v>238.09523809523807</v>
      </c>
      <c r="H70" s="42">
        <v>50</v>
      </c>
      <c r="I70" s="43">
        <f t="shared" si="0"/>
        <v>137.46434980705374</v>
      </c>
      <c r="J70" s="855"/>
      <c r="K70" s="857">
        <f>+M70+M71+Q70+Q71</f>
        <v>0</v>
      </c>
      <c r="L70" s="859"/>
      <c r="M70" s="41"/>
      <c r="N70" s="40">
        <f t="shared" si="1"/>
        <v>0</v>
      </c>
      <c r="O70" s="39"/>
      <c r="P70" s="58">
        <f t="shared" si="4"/>
        <v>0</v>
      </c>
      <c r="Q70" s="41"/>
      <c r="R70" s="40">
        <f t="shared" si="2"/>
        <v>0</v>
      </c>
      <c r="S70" s="39"/>
      <c r="T70" s="54">
        <f t="shared" si="5"/>
        <v>0</v>
      </c>
    </row>
    <row r="71" spans="1:20" ht="13.5" customHeight="1">
      <c r="A71" s="822"/>
      <c r="B71" s="824"/>
      <c r="C71" s="862"/>
      <c r="D71" s="828"/>
      <c r="E71" s="868"/>
      <c r="F71" s="42"/>
      <c r="G71" s="43">
        <f t="shared" si="3"/>
        <v>0</v>
      </c>
      <c r="H71" s="42"/>
      <c r="I71" s="43">
        <f t="shared" si="0"/>
        <v>0</v>
      </c>
      <c r="J71" s="855"/>
      <c r="K71" s="857"/>
      <c r="L71" s="859"/>
      <c r="M71" s="41"/>
      <c r="N71" s="40">
        <f t="shared" si="1"/>
        <v>0</v>
      </c>
      <c r="O71" s="39"/>
      <c r="P71" s="58">
        <f t="shared" si="4"/>
        <v>0</v>
      </c>
      <c r="Q71" s="41"/>
      <c r="R71" s="40">
        <f t="shared" si="2"/>
        <v>0</v>
      </c>
      <c r="S71" s="39"/>
      <c r="T71" s="54">
        <f t="shared" si="5"/>
        <v>0</v>
      </c>
    </row>
    <row r="72" spans="1:20" ht="13.5" customHeight="1">
      <c r="A72" s="822">
        <f>+A70+1</f>
        <v>33</v>
      </c>
      <c r="B72" s="824" t="s">
        <v>1222</v>
      </c>
      <c r="C72" s="861" t="s">
        <v>160</v>
      </c>
      <c r="D72" s="827">
        <f>F72+F73+H72+H73</f>
        <v>100</v>
      </c>
      <c r="E72" s="868">
        <v>44</v>
      </c>
      <c r="F72" s="42">
        <v>50</v>
      </c>
      <c r="G72" s="43">
        <f t="shared" si="3"/>
        <v>238.09523809523807</v>
      </c>
      <c r="H72" s="42">
        <v>50</v>
      </c>
      <c r="I72" s="43">
        <f t="shared" ref="I72:I79" si="10">H72/210/SQRT(3)*1000</f>
        <v>137.46434980705374</v>
      </c>
      <c r="J72" s="855"/>
      <c r="K72" s="857">
        <f>+M72+M73+Q72+Q73</f>
        <v>0</v>
      </c>
      <c r="L72" s="859"/>
      <c r="M72" s="41"/>
      <c r="N72" s="40">
        <f t="shared" ref="N72:N79" si="11">+M72/210*1000</f>
        <v>0</v>
      </c>
      <c r="O72" s="39"/>
      <c r="P72" s="58">
        <f t="shared" si="4"/>
        <v>0</v>
      </c>
      <c r="Q72" s="41"/>
      <c r="R72" s="40">
        <f t="shared" ref="R72:R79" si="12">+Q72/210/SQRT(3)*1000</f>
        <v>0</v>
      </c>
      <c r="S72" s="39"/>
      <c r="T72" s="54">
        <f t="shared" si="5"/>
        <v>0</v>
      </c>
    </row>
    <row r="73" spans="1:20" ht="13.5" customHeight="1">
      <c r="A73" s="822"/>
      <c r="B73" s="824"/>
      <c r="C73" s="862"/>
      <c r="D73" s="828"/>
      <c r="E73" s="868"/>
      <c r="F73" s="42"/>
      <c r="G73" s="43">
        <f t="shared" ref="G73:G79" si="13">F73/210*1000</f>
        <v>0</v>
      </c>
      <c r="H73" s="42"/>
      <c r="I73" s="43">
        <f t="shared" si="10"/>
        <v>0</v>
      </c>
      <c r="J73" s="855"/>
      <c r="K73" s="857"/>
      <c r="L73" s="859"/>
      <c r="M73" s="41"/>
      <c r="N73" s="40">
        <f t="shared" si="11"/>
        <v>0</v>
      </c>
      <c r="O73" s="39"/>
      <c r="P73" s="58">
        <f t="shared" ref="P73:P79" si="14">IF(N73=0,0,O73/N73*100)</f>
        <v>0</v>
      </c>
      <c r="Q73" s="41"/>
      <c r="R73" s="40">
        <f t="shared" si="12"/>
        <v>0</v>
      </c>
      <c r="S73" s="39"/>
      <c r="T73" s="54">
        <f t="shared" ref="T73:T79" si="15">IF(R73=0,0,S73/R73*100)</f>
        <v>0</v>
      </c>
    </row>
    <row r="74" spans="1:20" ht="13.5" customHeight="1">
      <c r="A74" s="822">
        <f>+A72+1</f>
        <v>34</v>
      </c>
      <c r="B74" s="824" t="s">
        <v>1223</v>
      </c>
      <c r="C74" s="861" t="s">
        <v>160</v>
      </c>
      <c r="D74" s="827">
        <f>F74+F75+H74+H75</f>
        <v>150</v>
      </c>
      <c r="E74" s="868">
        <v>53</v>
      </c>
      <c r="F74" s="42">
        <v>50</v>
      </c>
      <c r="G74" s="43">
        <f t="shared" si="13"/>
        <v>238.09523809523807</v>
      </c>
      <c r="H74" s="42">
        <v>100</v>
      </c>
      <c r="I74" s="43">
        <f t="shared" si="10"/>
        <v>274.92869961410747</v>
      </c>
      <c r="J74" s="855"/>
      <c r="K74" s="857">
        <f>+M74+M75+Q74+Q75</f>
        <v>0</v>
      </c>
      <c r="L74" s="859"/>
      <c r="M74" s="41"/>
      <c r="N74" s="40">
        <f t="shared" si="11"/>
        <v>0</v>
      </c>
      <c r="O74" s="39"/>
      <c r="P74" s="58">
        <f t="shared" si="14"/>
        <v>0</v>
      </c>
      <c r="Q74" s="41"/>
      <c r="R74" s="40">
        <f t="shared" si="12"/>
        <v>0</v>
      </c>
      <c r="S74" s="39"/>
      <c r="T74" s="54">
        <f t="shared" si="15"/>
        <v>0</v>
      </c>
    </row>
    <row r="75" spans="1:20" ht="13.5" customHeight="1">
      <c r="A75" s="822"/>
      <c r="B75" s="824"/>
      <c r="C75" s="862"/>
      <c r="D75" s="828"/>
      <c r="E75" s="868"/>
      <c r="F75" s="42"/>
      <c r="G75" s="43">
        <f t="shared" si="13"/>
        <v>0</v>
      </c>
      <c r="H75" s="42"/>
      <c r="I75" s="43">
        <f t="shared" si="10"/>
        <v>0</v>
      </c>
      <c r="J75" s="855"/>
      <c r="K75" s="857"/>
      <c r="L75" s="859"/>
      <c r="M75" s="41"/>
      <c r="N75" s="40">
        <f t="shared" si="11"/>
        <v>0</v>
      </c>
      <c r="O75" s="39"/>
      <c r="P75" s="58">
        <f t="shared" si="14"/>
        <v>0</v>
      </c>
      <c r="Q75" s="41"/>
      <c r="R75" s="40">
        <f t="shared" si="12"/>
        <v>0</v>
      </c>
      <c r="S75" s="39"/>
      <c r="T75" s="54">
        <f t="shared" si="15"/>
        <v>0</v>
      </c>
    </row>
    <row r="76" spans="1:20" ht="13.5" customHeight="1">
      <c r="A76" s="822">
        <f>+A74+1</f>
        <v>35</v>
      </c>
      <c r="B76" s="824" t="s">
        <v>1224</v>
      </c>
      <c r="C76" s="861" t="s">
        <v>160</v>
      </c>
      <c r="D76" s="827">
        <f>F76+F77+H76+H77</f>
        <v>175</v>
      </c>
      <c r="E76" s="868">
        <v>40</v>
      </c>
      <c r="F76" s="42">
        <v>75</v>
      </c>
      <c r="G76" s="43">
        <f t="shared" si="13"/>
        <v>357.14285714285717</v>
      </c>
      <c r="H76" s="42">
        <v>100</v>
      </c>
      <c r="I76" s="43">
        <f t="shared" si="10"/>
        <v>274.92869961410747</v>
      </c>
      <c r="J76" s="855"/>
      <c r="K76" s="857">
        <f>+M76+M77+Q76+Q77</f>
        <v>0</v>
      </c>
      <c r="L76" s="859"/>
      <c r="M76" s="41"/>
      <c r="N76" s="40">
        <f t="shared" si="11"/>
        <v>0</v>
      </c>
      <c r="O76" s="39"/>
      <c r="P76" s="58">
        <f t="shared" si="14"/>
        <v>0</v>
      </c>
      <c r="Q76" s="41"/>
      <c r="R76" s="40">
        <f t="shared" si="12"/>
        <v>0</v>
      </c>
      <c r="S76" s="39"/>
      <c r="T76" s="54">
        <f t="shared" si="15"/>
        <v>0</v>
      </c>
    </row>
    <row r="77" spans="1:20" ht="13.5" customHeight="1">
      <c r="A77" s="822"/>
      <c r="B77" s="824"/>
      <c r="C77" s="862"/>
      <c r="D77" s="828"/>
      <c r="E77" s="868"/>
      <c r="F77" s="42"/>
      <c r="G77" s="43">
        <f t="shared" si="13"/>
        <v>0</v>
      </c>
      <c r="H77" s="42"/>
      <c r="I77" s="43">
        <f t="shared" si="10"/>
        <v>0</v>
      </c>
      <c r="J77" s="855"/>
      <c r="K77" s="857"/>
      <c r="L77" s="859"/>
      <c r="M77" s="41"/>
      <c r="N77" s="40">
        <f t="shared" si="11"/>
        <v>0</v>
      </c>
      <c r="O77" s="39"/>
      <c r="P77" s="58">
        <f t="shared" si="14"/>
        <v>0</v>
      </c>
      <c r="Q77" s="41"/>
      <c r="R77" s="40">
        <f t="shared" si="12"/>
        <v>0</v>
      </c>
      <c r="S77" s="39"/>
      <c r="T77" s="54">
        <f t="shared" si="15"/>
        <v>0</v>
      </c>
    </row>
    <row r="78" spans="1:20" ht="13.5" customHeight="1">
      <c r="A78" s="822">
        <f>+A76+1</f>
        <v>36</v>
      </c>
      <c r="B78" s="824" t="s">
        <v>1225</v>
      </c>
      <c r="C78" s="861" t="s">
        <v>160</v>
      </c>
      <c r="D78" s="827">
        <f>F78+F79+H78+H79</f>
        <v>225</v>
      </c>
      <c r="E78" s="868">
        <v>85</v>
      </c>
      <c r="F78" s="42">
        <v>75</v>
      </c>
      <c r="G78" s="43">
        <f t="shared" si="13"/>
        <v>357.14285714285717</v>
      </c>
      <c r="H78" s="42">
        <v>150</v>
      </c>
      <c r="I78" s="43">
        <f t="shared" si="10"/>
        <v>412.39304942116127</v>
      </c>
      <c r="J78" s="855"/>
      <c r="K78" s="857">
        <f>+M78+M79+Q78+Q79</f>
        <v>0</v>
      </c>
      <c r="L78" s="859"/>
      <c r="M78" s="41"/>
      <c r="N78" s="40">
        <f t="shared" si="11"/>
        <v>0</v>
      </c>
      <c r="O78" s="39"/>
      <c r="P78" s="58">
        <f t="shared" si="14"/>
        <v>0</v>
      </c>
      <c r="Q78" s="41"/>
      <c r="R78" s="40">
        <f t="shared" si="12"/>
        <v>0</v>
      </c>
      <c r="S78" s="39"/>
      <c r="T78" s="54">
        <f t="shared" si="15"/>
        <v>0</v>
      </c>
    </row>
    <row r="79" spans="1:20" ht="13.5" customHeight="1">
      <c r="A79" s="822"/>
      <c r="B79" s="824"/>
      <c r="C79" s="862"/>
      <c r="D79" s="828"/>
      <c r="E79" s="868"/>
      <c r="F79" s="42"/>
      <c r="G79" s="43">
        <f t="shared" si="13"/>
        <v>0</v>
      </c>
      <c r="H79" s="42"/>
      <c r="I79" s="43">
        <f t="shared" si="10"/>
        <v>0</v>
      </c>
      <c r="J79" s="855"/>
      <c r="K79" s="857"/>
      <c r="L79" s="859"/>
      <c r="M79" s="41"/>
      <c r="N79" s="40">
        <f t="shared" si="11"/>
        <v>0</v>
      </c>
      <c r="O79" s="39"/>
      <c r="P79" s="58">
        <f t="shared" si="14"/>
        <v>0</v>
      </c>
      <c r="Q79" s="41"/>
      <c r="R79" s="40">
        <f t="shared" si="12"/>
        <v>0</v>
      </c>
      <c r="S79" s="39"/>
      <c r="T79" s="54">
        <f t="shared" si="15"/>
        <v>0</v>
      </c>
    </row>
    <row r="80" spans="1:20" ht="13.5" customHeight="1">
      <c r="A80" s="871" t="s">
        <v>159</v>
      </c>
      <c r="B80" s="844" t="s">
        <v>158</v>
      </c>
      <c r="C80" s="836"/>
      <c r="D80" s="841" t="s">
        <v>1226</v>
      </c>
      <c r="E80" s="842"/>
      <c r="F80" s="842"/>
      <c r="G80" s="842"/>
      <c r="H80" s="842"/>
      <c r="I80" s="842"/>
      <c r="J80" s="843" t="s">
        <v>157</v>
      </c>
      <c r="K80" s="844"/>
      <c r="L80" s="844"/>
      <c r="M80" s="844"/>
      <c r="N80" s="844"/>
      <c r="O80" s="844"/>
      <c r="P80" s="844"/>
      <c r="Q80" s="844"/>
      <c r="R80" s="844"/>
      <c r="S80" s="844"/>
      <c r="T80" s="845"/>
    </row>
    <row r="81" spans="1:20" ht="13.5" customHeight="1">
      <c r="A81" s="872"/>
      <c r="B81" s="874"/>
      <c r="C81" s="838"/>
      <c r="D81" s="846" t="s">
        <v>155</v>
      </c>
      <c r="E81" s="848" t="s">
        <v>154</v>
      </c>
      <c r="F81" s="819" t="s">
        <v>153</v>
      </c>
      <c r="G81" s="820"/>
      <c r="H81" s="820"/>
      <c r="I81" s="820"/>
      <c r="J81" s="850" t="s">
        <v>156</v>
      </c>
      <c r="K81" s="852" t="s">
        <v>155</v>
      </c>
      <c r="L81" s="848" t="s">
        <v>154</v>
      </c>
      <c r="M81" s="816" t="s">
        <v>153</v>
      </c>
      <c r="N81" s="817"/>
      <c r="O81" s="817"/>
      <c r="P81" s="817"/>
      <c r="Q81" s="817"/>
      <c r="R81" s="817"/>
      <c r="S81" s="817"/>
      <c r="T81" s="818"/>
    </row>
    <row r="82" spans="1:20" ht="13.5" customHeight="1">
      <c r="A82" s="872"/>
      <c r="B82" s="874"/>
      <c r="C82" s="838"/>
      <c r="D82" s="847"/>
      <c r="E82" s="849"/>
      <c r="F82" s="819" t="s">
        <v>152</v>
      </c>
      <c r="G82" s="820"/>
      <c r="H82" s="819" t="s">
        <v>151</v>
      </c>
      <c r="I82" s="820"/>
      <c r="J82" s="846"/>
      <c r="K82" s="853"/>
      <c r="L82" s="849"/>
      <c r="M82" s="816" t="s">
        <v>152</v>
      </c>
      <c r="N82" s="817"/>
      <c r="O82" s="817"/>
      <c r="P82" s="818"/>
      <c r="Q82" s="816" t="s">
        <v>151</v>
      </c>
      <c r="R82" s="817"/>
      <c r="S82" s="817"/>
      <c r="T82" s="818"/>
    </row>
    <row r="83" spans="1:20" ht="48.75" thickBot="1">
      <c r="A83" s="873"/>
      <c r="B83" s="875"/>
      <c r="C83" s="840"/>
      <c r="D83" s="53" t="s">
        <v>1188</v>
      </c>
      <c r="E83" s="52" t="s">
        <v>1189</v>
      </c>
      <c r="F83" s="51" t="s">
        <v>147</v>
      </c>
      <c r="G83" s="50" t="s">
        <v>150</v>
      </c>
      <c r="H83" s="51" t="s">
        <v>147</v>
      </c>
      <c r="I83" s="50" t="s">
        <v>150</v>
      </c>
      <c r="J83" s="851"/>
      <c r="K83" s="49" t="s">
        <v>1188</v>
      </c>
      <c r="L83" s="48" t="s">
        <v>1189</v>
      </c>
      <c r="M83" s="47" t="s">
        <v>147</v>
      </c>
      <c r="N83" s="46" t="s">
        <v>148</v>
      </c>
      <c r="O83" s="45" t="s">
        <v>469</v>
      </c>
      <c r="P83" s="45" t="s">
        <v>1190</v>
      </c>
      <c r="Q83" s="44" t="s">
        <v>147</v>
      </c>
      <c r="R83" s="45" t="s">
        <v>146</v>
      </c>
      <c r="S83" s="45" t="s">
        <v>470</v>
      </c>
      <c r="T83" s="44" t="s">
        <v>1227</v>
      </c>
    </row>
    <row r="84" spans="1:20" ht="13.5" customHeight="1" thickTop="1">
      <c r="A84" s="822">
        <f>+A78+1</f>
        <v>37</v>
      </c>
      <c r="B84" s="824" t="s">
        <v>1228</v>
      </c>
      <c r="C84" s="876" t="s">
        <v>1229</v>
      </c>
      <c r="D84" s="827">
        <f>F84+F85+H84+H85</f>
        <v>150</v>
      </c>
      <c r="E84" s="868">
        <v>79</v>
      </c>
      <c r="F84" s="42">
        <v>75</v>
      </c>
      <c r="G84" s="43">
        <f t="shared" ref="G84:G121" si="16">F84/210*1000</f>
        <v>357.14285714285717</v>
      </c>
      <c r="H84" s="42">
        <v>75</v>
      </c>
      <c r="I84" s="43">
        <f t="shared" ref="I84:I121" si="17">H84/210/SQRT(3)*1000</f>
        <v>206.19652471058063</v>
      </c>
      <c r="J84" s="855"/>
      <c r="K84" s="857">
        <f>+M84+M85+Q84+Q85</f>
        <v>0</v>
      </c>
      <c r="L84" s="859"/>
      <c r="M84" s="41"/>
      <c r="N84" s="40">
        <f t="shared" ref="N84:N121" si="18">+M84/210*1000</f>
        <v>0</v>
      </c>
      <c r="O84" s="39"/>
      <c r="P84" s="58">
        <f t="shared" ref="P84:P121" si="19">IF(N84=0,0,O84/N84*100)</f>
        <v>0</v>
      </c>
      <c r="Q84" s="41"/>
      <c r="R84" s="40">
        <f t="shared" ref="R84:R121" si="20">+Q84/210/SQRT(3)*1000</f>
        <v>0</v>
      </c>
      <c r="S84" s="39"/>
      <c r="T84" s="54">
        <f t="shared" ref="T84:T121" si="21">IF(R84=0,0,S84/R84*100)</f>
        <v>0</v>
      </c>
    </row>
    <row r="85" spans="1:20" ht="13.5" customHeight="1">
      <c r="A85" s="822"/>
      <c r="B85" s="824"/>
      <c r="C85" s="876"/>
      <c r="D85" s="828"/>
      <c r="E85" s="868"/>
      <c r="F85" s="42"/>
      <c r="G85" s="43">
        <f t="shared" si="16"/>
        <v>0</v>
      </c>
      <c r="H85" s="42"/>
      <c r="I85" s="43">
        <f t="shared" si="17"/>
        <v>0</v>
      </c>
      <c r="J85" s="855"/>
      <c r="K85" s="857"/>
      <c r="L85" s="859"/>
      <c r="M85" s="41"/>
      <c r="N85" s="40">
        <f t="shared" si="18"/>
        <v>0</v>
      </c>
      <c r="O85" s="39"/>
      <c r="P85" s="58">
        <f t="shared" si="19"/>
        <v>0</v>
      </c>
      <c r="Q85" s="41"/>
      <c r="R85" s="40">
        <f t="shared" si="20"/>
        <v>0</v>
      </c>
      <c r="S85" s="39"/>
      <c r="T85" s="38">
        <f t="shared" si="21"/>
        <v>0</v>
      </c>
    </row>
    <row r="86" spans="1:20" ht="13.5" customHeight="1">
      <c r="A86" s="822">
        <f>+A84+1</f>
        <v>38</v>
      </c>
      <c r="B86" s="824" t="s">
        <v>1195</v>
      </c>
      <c r="C86" s="876" t="s">
        <v>1229</v>
      </c>
      <c r="D86" s="827">
        <f t="shared" ref="D86:D120" si="22">F86+F87+H86+H87</f>
        <v>100</v>
      </c>
      <c r="E86" s="868">
        <v>37</v>
      </c>
      <c r="F86" s="42">
        <v>50</v>
      </c>
      <c r="G86" s="43">
        <f t="shared" si="16"/>
        <v>238.09523809523807</v>
      </c>
      <c r="H86" s="42">
        <v>50</v>
      </c>
      <c r="I86" s="43">
        <f t="shared" si="17"/>
        <v>137.46434980705374</v>
      </c>
      <c r="J86" s="855"/>
      <c r="K86" s="857">
        <f>+M86+M87+Q86+Q87</f>
        <v>0</v>
      </c>
      <c r="L86" s="859"/>
      <c r="M86" s="41"/>
      <c r="N86" s="40">
        <f t="shared" si="18"/>
        <v>0</v>
      </c>
      <c r="O86" s="39"/>
      <c r="P86" s="58">
        <f t="shared" si="19"/>
        <v>0</v>
      </c>
      <c r="Q86" s="41"/>
      <c r="R86" s="40">
        <f t="shared" si="20"/>
        <v>0</v>
      </c>
      <c r="S86" s="39"/>
      <c r="T86" s="38">
        <f t="shared" si="21"/>
        <v>0</v>
      </c>
    </row>
    <row r="87" spans="1:20" ht="13.5" customHeight="1">
      <c r="A87" s="822"/>
      <c r="B87" s="824"/>
      <c r="C87" s="876"/>
      <c r="D87" s="828"/>
      <c r="E87" s="868"/>
      <c r="F87" s="42"/>
      <c r="G87" s="43">
        <f t="shared" si="16"/>
        <v>0</v>
      </c>
      <c r="H87" s="42"/>
      <c r="I87" s="43">
        <f t="shared" si="17"/>
        <v>0</v>
      </c>
      <c r="J87" s="855"/>
      <c r="K87" s="857"/>
      <c r="L87" s="859"/>
      <c r="M87" s="41"/>
      <c r="N87" s="40">
        <f t="shared" si="18"/>
        <v>0</v>
      </c>
      <c r="O87" s="39"/>
      <c r="P87" s="58">
        <f t="shared" si="19"/>
        <v>0</v>
      </c>
      <c r="Q87" s="41"/>
      <c r="R87" s="40">
        <f t="shared" si="20"/>
        <v>0</v>
      </c>
      <c r="S87" s="39"/>
      <c r="T87" s="38">
        <f t="shared" si="21"/>
        <v>0</v>
      </c>
    </row>
    <row r="88" spans="1:20" ht="13.5" customHeight="1">
      <c r="A88" s="822">
        <f t="shared" ref="A88" si="23">+A86+1</f>
        <v>39</v>
      </c>
      <c r="B88" s="824" t="s">
        <v>1230</v>
      </c>
      <c r="C88" s="876" t="s">
        <v>1229</v>
      </c>
      <c r="D88" s="827">
        <f t="shared" si="22"/>
        <v>125</v>
      </c>
      <c r="E88" s="868">
        <v>75</v>
      </c>
      <c r="F88" s="42">
        <v>50</v>
      </c>
      <c r="G88" s="43">
        <f t="shared" si="16"/>
        <v>238.09523809523807</v>
      </c>
      <c r="H88" s="42">
        <v>75</v>
      </c>
      <c r="I88" s="43">
        <f t="shared" si="17"/>
        <v>206.19652471058063</v>
      </c>
      <c r="J88" s="855"/>
      <c r="K88" s="857">
        <f>+M88+M89+Q88+Q89</f>
        <v>0</v>
      </c>
      <c r="L88" s="859"/>
      <c r="M88" s="41"/>
      <c r="N88" s="40">
        <f t="shared" si="18"/>
        <v>0</v>
      </c>
      <c r="O88" s="39"/>
      <c r="P88" s="58">
        <f t="shared" si="19"/>
        <v>0</v>
      </c>
      <c r="Q88" s="41"/>
      <c r="R88" s="40">
        <f t="shared" si="20"/>
        <v>0</v>
      </c>
      <c r="S88" s="39"/>
      <c r="T88" s="38">
        <f t="shared" si="21"/>
        <v>0</v>
      </c>
    </row>
    <row r="89" spans="1:20" ht="13.5" customHeight="1">
      <c r="A89" s="822"/>
      <c r="B89" s="824"/>
      <c r="C89" s="876"/>
      <c r="D89" s="828"/>
      <c r="E89" s="868"/>
      <c r="F89" s="42"/>
      <c r="G89" s="43">
        <f t="shared" si="16"/>
        <v>0</v>
      </c>
      <c r="H89" s="42"/>
      <c r="I89" s="43">
        <f t="shared" si="17"/>
        <v>0</v>
      </c>
      <c r="J89" s="855"/>
      <c r="K89" s="857"/>
      <c r="L89" s="859"/>
      <c r="M89" s="41"/>
      <c r="N89" s="40">
        <f t="shared" si="18"/>
        <v>0</v>
      </c>
      <c r="O89" s="39"/>
      <c r="P89" s="58">
        <f t="shared" si="19"/>
        <v>0</v>
      </c>
      <c r="Q89" s="41"/>
      <c r="R89" s="40">
        <f t="shared" si="20"/>
        <v>0</v>
      </c>
      <c r="S89" s="39"/>
      <c r="T89" s="38">
        <f t="shared" si="21"/>
        <v>0</v>
      </c>
    </row>
    <row r="90" spans="1:20" ht="13.5" customHeight="1">
      <c r="A90" s="822">
        <f t="shared" ref="A90" si="24">+A88+1</f>
        <v>40</v>
      </c>
      <c r="B90" s="824" t="s">
        <v>1231</v>
      </c>
      <c r="C90" s="876" t="s">
        <v>1229</v>
      </c>
      <c r="D90" s="827">
        <f t="shared" si="22"/>
        <v>200</v>
      </c>
      <c r="E90" s="868">
        <v>62</v>
      </c>
      <c r="F90" s="42">
        <v>50</v>
      </c>
      <c r="G90" s="43">
        <f t="shared" si="16"/>
        <v>238.09523809523807</v>
      </c>
      <c r="H90" s="42">
        <v>100</v>
      </c>
      <c r="I90" s="43">
        <f t="shared" si="17"/>
        <v>274.92869961410747</v>
      </c>
      <c r="J90" s="855"/>
      <c r="K90" s="857">
        <f>+M90+M91+Q90+Q91</f>
        <v>0</v>
      </c>
      <c r="L90" s="859"/>
      <c r="M90" s="41"/>
      <c r="N90" s="40">
        <f t="shared" si="18"/>
        <v>0</v>
      </c>
      <c r="O90" s="39"/>
      <c r="P90" s="58">
        <f t="shared" si="19"/>
        <v>0</v>
      </c>
      <c r="Q90" s="41"/>
      <c r="R90" s="40">
        <f t="shared" si="20"/>
        <v>0</v>
      </c>
      <c r="S90" s="39"/>
      <c r="T90" s="38">
        <f t="shared" si="21"/>
        <v>0</v>
      </c>
    </row>
    <row r="91" spans="1:20" ht="13.5" customHeight="1">
      <c r="A91" s="822"/>
      <c r="B91" s="824"/>
      <c r="C91" s="876"/>
      <c r="D91" s="828"/>
      <c r="E91" s="868"/>
      <c r="F91" s="42">
        <v>50</v>
      </c>
      <c r="G91" s="43">
        <f t="shared" si="16"/>
        <v>238.09523809523807</v>
      </c>
      <c r="H91" s="42"/>
      <c r="I91" s="43">
        <f t="shared" si="17"/>
        <v>0</v>
      </c>
      <c r="J91" s="855"/>
      <c r="K91" s="857"/>
      <c r="L91" s="859"/>
      <c r="M91" s="41"/>
      <c r="N91" s="40">
        <f t="shared" si="18"/>
        <v>0</v>
      </c>
      <c r="O91" s="39"/>
      <c r="P91" s="58">
        <f t="shared" si="19"/>
        <v>0</v>
      </c>
      <c r="Q91" s="41"/>
      <c r="R91" s="40">
        <f t="shared" si="20"/>
        <v>0</v>
      </c>
      <c r="S91" s="39"/>
      <c r="T91" s="38">
        <f t="shared" si="21"/>
        <v>0</v>
      </c>
    </row>
    <row r="92" spans="1:20" ht="13.5" customHeight="1">
      <c r="A92" s="822">
        <f t="shared" ref="A92" si="25">+A90+1</f>
        <v>41</v>
      </c>
      <c r="B92" s="824" t="s">
        <v>1196</v>
      </c>
      <c r="C92" s="876" t="s">
        <v>1229</v>
      </c>
      <c r="D92" s="827">
        <f t="shared" si="22"/>
        <v>150</v>
      </c>
      <c r="E92" s="868">
        <v>65</v>
      </c>
      <c r="F92" s="42">
        <v>50</v>
      </c>
      <c r="G92" s="43">
        <f t="shared" si="16"/>
        <v>238.09523809523807</v>
      </c>
      <c r="H92" s="42">
        <v>100</v>
      </c>
      <c r="I92" s="43">
        <f t="shared" si="17"/>
        <v>274.92869961410747</v>
      </c>
      <c r="J92" s="855"/>
      <c r="K92" s="857">
        <f>+M92+M93+Q92+Q93</f>
        <v>0</v>
      </c>
      <c r="L92" s="859"/>
      <c r="M92" s="41"/>
      <c r="N92" s="40">
        <f t="shared" si="18"/>
        <v>0</v>
      </c>
      <c r="O92" s="39"/>
      <c r="P92" s="58">
        <f t="shared" si="19"/>
        <v>0</v>
      </c>
      <c r="Q92" s="41"/>
      <c r="R92" s="40">
        <f t="shared" si="20"/>
        <v>0</v>
      </c>
      <c r="S92" s="39"/>
      <c r="T92" s="38">
        <f t="shared" si="21"/>
        <v>0</v>
      </c>
    </row>
    <row r="93" spans="1:20" ht="13.5" customHeight="1">
      <c r="A93" s="822"/>
      <c r="B93" s="824"/>
      <c r="C93" s="876"/>
      <c r="D93" s="828"/>
      <c r="E93" s="868"/>
      <c r="F93" s="42"/>
      <c r="G93" s="43">
        <f t="shared" si="16"/>
        <v>0</v>
      </c>
      <c r="H93" s="42"/>
      <c r="I93" s="43">
        <f t="shared" si="17"/>
        <v>0</v>
      </c>
      <c r="J93" s="855"/>
      <c r="K93" s="857"/>
      <c r="L93" s="859"/>
      <c r="M93" s="41"/>
      <c r="N93" s="40">
        <f t="shared" si="18"/>
        <v>0</v>
      </c>
      <c r="O93" s="39"/>
      <c r="P93" s="58">
        <f t="shared" si="19"/>
        <v>0</v>
      </c>
      <c r="Q93" s="41"/>
      <c r="R93" s="40">
        <f t="shared" si="20"/>
        <v>0</v>
      </c>
      <c r="S93" s="39"/>
      <c r="T93" s="38">
        <f t="shared" si="21"/>
        <v>0</v>
      </c>
    </row>
    <row r="94" spans="1:20" ht="13.5" customHeight="1">
      <c r="A94" s="822">
        <f t="shared" ref="A94:A100" si="26">+A92+1</f>
        <v>42</v>
      </c>
      <c r="B94" s="824" t="s">
        <v>1215</v>
      </c>
      <c r="C94" s="876" t="s">
        <v>1229</v>
      </c>
      <c r="D94" s="827">
        <f t="shared" si="22"/>
        <v>200</v>
      </c>
      <c r="E94" s="868">
        <v>48</v>
      </c>
      <c r="F94" s="42">
        <v>150</v>
      </c>
      <c r="G94" s="43">
        <f t="shared" si="16"/>
        <v>714.28571428571433</v>
      </c>
      <c r="H94" s="42">
        <v>50</v>
      </c>
      <c r="I94" s="43">
        <f t="shared" si="17"/>
        <v>137.46434980705374</v>
      </c>
      <c r="J94" s="855"/>
      <c r="K94" s="857">
        <f>+M94+M95+Q94+Q95</f>
        <v>0</v>
      </c>
      <c r="L94" s="859"/>
      <c r="M94" s="41"/>
      <c r="N94" s="40">
        <f t="shared" si="18"/>
        <v>0</v>
      </c>
      <c r="O94" s="39"/>
      <c r="P94" s="58">
        <f t="shared" si="19"/>
        <v>0</v>
      </c>
      <c r="Q94" s="41"/>
      <c r="R94" s="40">
        <f t="shared" si="20"/>
        <v>0</v>
      </c>
      <c r="S94" s="39"/>
      <c r="T94" s="38">
        <f t="shared" si="21"/>
        <v>0</v>
      </c>
    </row>
    <row r="95" spans="1:20" ht="13.5" customHeight="1">
      <c r="A95" s="822"/>
      <c r="B95" s="824"/>
      <c r="C95" s="876"/>
      <c r="D95" s="828"/>
      <c r="E95" s="868"/>
      <c r="F95" s="42"/>
      <c r="G95" s="43">
        <f t="shared" si="16"/>
        <v>0</v>
      </c>
      <c r="H95" s="42"/>
      <c r="I95" s="43">
        <f t="shared" si="17"/>
        <v>0</v>
      </c>
      <c r="J95" s="855"/>
      <c r="K95" s="857"/>
      <c r="L95" s="859"/>
      <c r="M95" s="41"/>
      <c r="N95" s="40">
        <f t="shared" si="18"/>
        <v>0</v>
      </c>
      <c r="O95" s="39"/>
      <c r="P95" s="58">
        <f t="shared" si="19"/>
        <v>0</v>
      </c>
      <c r="Q95" s="41"/>
      <c r="R95" s="40">
        <f t="shared" si="20"/>
        <v>0</v>
      </c>
      <c r="S95" s="39"/>
      <c r="T95" s="38">
        <f t="shared" si="21"/>
        <v>0</v>
      </c>
    </row>
    <row r="96" spans="1:20" ht="13.5" customHeight="1">
      <c r="A96" s="822">
        <f t="shared" si="26"/>
        <v>43</v>
      </c>
      <c r="B96" s="824" t="s">
        <v>1232</v>
      </c>
      <c r="C96" s="876" t="s">
        <v>1229</v>
      </c>
      <c r="D96" s="827">
        <f t="shared" si="22"/>
        <v>300</v>
      </c>
      <c r="E96" s="868">
        <v>74</v>
      </c>
      <c r="F96" s="42">
        <v>100</v>
      </c>
      <c r="G96" s="43">
        <f t="shared" si="16"/>
        <v>476.19047619047615</v>
      </c>
      <c r="H96" s="42">
        <v>200</v>
      </c>
      <c r="I96" s="43">
        <f t="shared" si="17"/>
        <v>549.85739922821494</v>
      </c>
      <c r="J96" s="855"/>
      <c r="K96" s="857">
        <f>+M96+M97+Q96+Q97</f>
        <v>0</v>
      </c>
      <c r="L96" s="859"/>
      <c r="M96" s="41"/>
      <c r="N96" s="40">
        <f t="shared" si="18"/>
        <v>0</v>
      </c>
      <c r="O96" s="39"/>
      <c r="P96" s="58">
        <f t="shared" si="19"/>
        <v>0</v>
      </c>
      <c r="Q96" s="41"/>
      <c r="R96" s="40">
        <f t="shared" si="20"/>
        <v>0</v>
      </c>
      <c r="S96" s="39"/>
      <c r="T96" s="38">
        <f t="shared" si="21"/>
        <v>0</v>
      </c>
    </row>
    <row r="97" spans="1:20" ht="13.5" customHeight="1">
      <c r="A97" s="822"/>
      <c r="B97" s="824"/>
      <c r="C97" s="876"/>
      <c r="D97" s="828"/>
      <c r="E97" s="868"/>
      <c r="F97" s="42"/>
      <c r="G97" s="43">
        <f t="shared" si="16"/>
        <v>0</v>
      </c>
      <c r="H97" s="42"/>
      <c r="I97" s="43">
        <f t="shared" si="17"/>
        <v>0</v>
      </c>
      <c r="J97" s="855"/>
      <c r="K97" s="857"/>
      <c r="L97" s="859"/>
      <c r="M97" s="41"/>
      <c r="N97" s="40">
        <f t="shared" si="18"/>
        <v>0</v>
      </c>
      <c r="O97" s="39"/>
      <c r="P97" s="58">
        <f t="shared" si="19"/>
        <v>0</v>
      </c>
      <c r="Q97" s="41"/>
      <c r="R97" s="40">
        <f t="shared" si="20"/>
        <v>0</v>
      </c>
      <c r="S97" s="39"/>
      <c r="T97" s="38">
        <f t="shared" si="21"/>
        <v>0</v>
      </c>
    </row>
    <row r="98" spans="1:20" ht="13.5" customHeight="1">
      <c r="A98" s="822">
        <f t="shared" si="26"/>
        <v>44</v>
      </c>
      <c r="B98" s="824" t="s">
        <v>1233</v>
      </c>
      <c r="C98" s="876" t="s">
        <v>1229</v>
      </c>
      <c r="D98" s="827">
        <f t="shared" si="22"/>
        <v>150</v>
      </c>
      <c r="E98" s="868">
        <v>79</v>
      </c>
      <c r="F98" s="42">
        <v>75</v>
      </c>
      <c r="G98" s="43">
        <f t="shared" si="16"/>
        <v>357.14285714285717</v>
      </c>
      <c r="H98" s="42">
        <v>75</v>
      </c>
      <c r="I98" s="43">
        <f t="shared" si="17"/>
        <v>206.19652471058063</v>
      </c>
      <c r="J98" s="855"/>
      <c r="K98" s="857">
        <f>+M98+M99+Q98+Q99</f>
        <v>0</v>
      </c>
      <c r="L98" s="859"/>
      <c r="M98" s="41"/>
      <c r="N98" s="40">
        <f t="shared" si="18"/>
        <v>0</v>
      </c>
      <c r="O98" s="39"/>
      <c r="P98" s="58">
        <f t="shared" si="19"/>
        <v>0</v>
      </c>
      <c r="Q98" s="41"/>
      <c r="R98" s="40">
        <f t="shared" si="20"/>
        <v>0</v>
      </c>
      <c r="S98" s="39"/>
      <c r="T98" s="38">
        <f t="shared" si="21"/>
        <v>0</v>
      </c>
    </row>
    <row r="99" spans="1:20" ht="13.5" customHeight="1">
      <c r="A99" s="822"/>
      <c r="B99" s="824"/>
      <c r="C99" s="876"/>
      <c r="D99" s="828"/>
      <c r="E99" s="868"/>
      <c r="F99" s="42"/>
      <c r="G99" s="43">
        <f t="shared" si="16"/>
        <v>0</v>
      </c>
      <c r="H99" s="42"/>
      <c r="I99" s="43">
        <f t="shared" si="17"/>
        <v>0</v>
      </c>
      <c r="J99" s="855"/>
      <c r="K99" s="857"/>
      <c r="L99" s="859"/>
      <c r="M99" s="41"/>
      <c r="N99" s="40">
        <f t="shared" si="18"/>
        <v>0</v>
      </c>
      <c r="O99" s="39"/>
      <c r="P99" s="58">
        <f t="shared" si="19"/>
        <v>0</v>
      </c>
      <c r="Q99" s="41"/>
      <c r="R99" s="40">
        <f t="shared" si="20"/>
        <v>0</v>
      </c>
      <c r="S99" s="39"/>
      <c r="T99" s="38">
        <f t="shared" si="21"/>
        <v>0</v>
      </c>
    </row>
    <row r="100" spans="1:20" ht="13.5" customHeight="1">
      <c r="A100" s="822">
        <f t="shared" si="26"/>
        <v>45</v>
      </c>
      <c r="B100" s="824" t="s">
        <v>1234</v>
      </c>
      <c r="C100" s="876" t="s">
        <v>1229</v>
      </c>
      <c r="D100" s="827">
        <f t="shared" si="22"/>
        <v>175</v>
      </c>
      <c r="E100" s="868">
        <v>62</v>
      </c>
      <c r="F100" s="42">
        <v>75</v>
      </c>
      <c r="G100" s="43">
        <f t="shared" si="16"/>
        <v>357.14285714285717</v>
      </c>
      <c r="H100" s="42">
        <v>100</v>
      </c>
      <c r="I100" s="43">
        <f t="shared" si="17"/>
        <v>274.92869961410747</v>
      </c>
      <c r="J100" s="855"/>
      <c r="K100" s="857">
        <f>+M100+M101+Q100+Q101</f>
        <v>0</v>
      </c>
      <c r="L100" s="859"/>
      <c r="M100" s="41"/>
      <c r="N100" s="40">
        <f t="shared" si="18"/>
        <v>0</v>
      </c>
      <c r="O100" s="39"/>
      <c r="P100" s="58">
        <f t="shared" si="19"/>
        <v>0</v>
      </c>
      <c r="Q100" s="41"/>
      <c r="R100" s="40">
        <f t="shared" si="20"/>
        <v>0</v>
      </c>
      <c r="S100" s="39"/>
      <c r="T100" s="38">
        <f t="shared" si="21"/>
        <v>0</v>
      </c>
    </row>
    <row r="101" spans="1:20" ht="13.5" customHeight="1">
      <c r="A101" s="822"/>
      <c r="B101" s="824"/>
      <c r="C101" s="876"/>
      <c r="D101" s="828"/>
      <c r="E101" s="868"/>
      <c r="F101" s="42"/>
      <c r="G101" s="43">
        <f t="shared" si="16"/>
        <v>0</v>
      </c>
      <c r="H101" s="42"/>
      <c r="I101" s="43">
        <f t="shared" si="17"/>
        <v>0</v>
      </c>
      <c r="J101" s="855"/>
      <c r="K101" s="857"/>
      <c r="L101" s="859"/>
      <c r="M101" s="41"/>
      <c r="N101" s="40">
        <f t="shared" si="18"/>
        <v>0</v>
      </c>
      <c r="O101" s="39"/>
      <c r="P101" s="58">
        <f t="shared" si="19"/>
        <v>0</v>
      </c>
      <c r="Q101" s="41"/>
      <c r="R101" s="40">
        <f t="shared" si="20"/>
        <v>0</v>
      </c>
      <c r="S101" s="39"/>
      <c r="T101" s="38">
        <f t="shared" si="21"/>
        <v>0</v>
      </c>
    </row>
    <row r="102" spans="1:20" ht="13.5" customHeight="1">
      <c r="A102" s="822">
        <f t="shared" ref="A102:A112" si="27">+A100+1</f>
        <v>46</v>
      </c>
      <c r="B102" s="824" t="s">
        <v>1211</v>
      </c>
      <c r="C102" s="876" t="s">
        <v>1229</v>
      </c>
      <c r="D102" s="827">
        <f t="shared" si="22"/>
        <v>225</v>
      </c>
      <c r="E102" s="868">
        <v>37</v>
      </c>
      <c r="F102" s="42">
        <v>75</v>
      </c>
      <c r="G102" s="43">
        <f t="shared" si="16"/>
        <v>357.14285714285717</v>
      </c>
      <c r="H102" s="42">
        <v>150</v>
      </c>
      <c r="I102" s="43">
        <f t="shared" si="17"/>
        <v>412.39304942116127</v>
      </c>
      <c r="J102" s="855"/>
      <c r="K102" s="857">
        <f>+M102+M103+Q102+Q103</f>
        <v>0</v>
      </c>
      <c r="L102" s="859"/>
      <c r="M102" s="41"/>
      <c r="N102" s="40">
        <f t="shared" si="18"/>
        <v>0</v>
      </c>
      <c r="O102" s="39"/>
      <c r="P102" s="58">
        <f t="shared" si="19"/>
        <v>0</v>
      </c>
      <c r="Q102" s="41"/>
      <c r="R102" s="40">
        <f t="shared" si="20"/>
        <v>0</v>
      </c>
      <c r="S102" s="39"/>
      <c r="T102" s="38">
        <f t="shared" si="21"/>
        <v>0</v>
      </c>
    </row>
    <row r="103" spans="1:20" ht="13.5" customHeight="1">
      <c r="A103" s="822"/>
      <c r="B103" s="824"/>
      <c r="C103" s="876"/>
      <c r="D103" s="828"/>
      <c r="E103" s="868"/>
      <c r="F103" s="42"/>
      <c r="G103" s="43">
        <f t="shared" si="16"/>
        <v>0</v>
      </c>
      <c r="H103" s="42"/>
      <c r="I103" s="43">
        <f t="shared" si="17"/>
        <v>0</v>
      </c>
      <c r="J103" s="855"/>
      <c r="K103" s="857"/>
      <c r="L103" s="859"/>
      <c r="M103" s="41"/>
      <c r="N103" s="40">
        <f t="shared" si="18"/>
        <v>0</v>
      </c>
      <c r="O103" s="39"/>
      <c r="P103" s="58">
        <f t="shared" si="19"/>
        <v>0</v>
      </c>
      <c r="Q103" s="41"/>
      <c r="R103" s="40">
        <f t="shared" si="20"/>
        <v>0</v>
      </c>
      <c r="S103" s="39"/>
      <c r="T103" s="38">
        <f t="shared" si="21"/>
        <v>0</v>
      </c>
    </row>
    <row r="104" spans="1:20" ht="13.5" customHeight="1">
      <c r="A104" s="822">
        <f t="shared" ref="A104" si="28">+A102+1</f>
        <v>47</v>
      </c>
      <c r="B104" s="824" t="s">
        <v>1198</v>
      </c>
      <c r="C104" s="876" t="s">
        <v>1229</v>
      </c>
      <c r="D104" s="827">
        <f t="shared" si="22"/>
        <v>150</v>
      </c>
      <c r="E104" s="868">
        <v>63</v>
      </c>
      <c r="F104" s="42">
        <v>100</v>
      </c>
      <c r="G104" s="43">
        <f t="shared" si="16"/>
        <v>476.19047619047615</v>
      </c>
      <c r="H104" s="42">
        <v>50</v>
      </c>
      <c r="I104" s="43">
        <f t="shared" si="17"/>
        <v>137.46434980705374</v>
      </c>
      <c r="J104" s="855"/>
      <c r="K104" s="857">
        <f>+M104+M105+Q104+Q105</f>
        <v>0</v>
      </c>
      <c r="L104" s="859"/>
      <c r="M104" s="41"/>
      <c r="N104" s="40">
        <f t="shared" si="18"/>
        <v>0</v>
      </c>
      <c r="O104" s="39"/>
      <c r="P104" s="58">
        <f t="shared" si="19"/>
        <v>0</v>
      </c>
      <c r="Q104" s="41"/>
      <c r="R104" s="40">
        <f t="shared" si="20"/>
        <v>0</v>
      </c>
      <c r="S104" s="39"/>
      <c r="T104" s="38">
        <f t="shared" si="21"/>
        <v>0</v>
      </c>
    </row>
    <row r="105" spans="1:20" ht="13.5" customHeight="1">
      <c r="A105" s="822"/>
      <c r="B105" s="824"/>
      <c r="C105" s="876"/>
      <c r="D105" s="828"/>
      <c r="E105" s="868"/>
      <c r="F105" s="42"/>
      <c r="G105" s="43">
        <f t="shared" si="16"/>
        <v>0</v>
      </c>
      <c r="H105" s="42"/>
      <c r="I105" s="43">
        <f t="shared" si="17"/>
        <v>0</v>
      </c>
      <c r="J105" s="855"/>
      <c r="K105" s="857"/>
      <c r="L105" s="859"/>
      <c r="M105" s="41"/>
      <c r="N105" s="40">
        <f t="shared" si="18"/>
        <v>0</v>
      </c>
      <c r="O105" s="39"/>
      <c r="P105" s="58">
        <f t="shared" si="19"/>
        <v>0</v>
      </c>
      <c r="Q105" s="41"/>
      <c r="R105" s="40">
        <f t="shared" si="20"/>
        <v>0</v>
      </c>
      <c r="S105" s="39"/>
      <c r="T105" s="38">
        <f t="shared" si="21"/>
        <v>0</v>
      </c>
    </row>
    <row r="106" spans="1:20" ht="13.5" customHeight="1">
      <c r="A106" s="822">
        <f t="shared" ref="A106:A116" si="29">+A104+1</f>
        <v>48</v>
      </c>
      <c r="B106" s="824" t="s">
        <v>1235</v>
      </c>
      <c r="C106" s="876" t="s">
        <v>1229</v>
      </c>
      <c r="D106" s="827">
        <f t="shared" si="22"/>
        <v>225</v>
      </c>
      <c r="E106" s="868">
        <v>55</v>
      </c>
      <c r="F106" s="42">
        <v>75</v>
      </c>
      <c r="G106" s="43">
        <f t="shared" si="16"/>
        <v>357.14285714285717</v>
      </c>
      <c r="H106" s="42">
        <v>150</v>
      </c>
      <c r="I106" s="43">
        <f t="shared" si="17"/>
        <v>412.39304942116127</v>
      </c>
      <c r="J106" s="855"/>
      <c r="K106" s="857">
        <f>+M106+M107+Q106+Q107</f>
        <v>0</v>
      </c>
      <c r="L106" s="859"/>
      <c r="M106" s="41"/>
      <c r="N106" s="40">
        <f t="shared" si="18"/>
        <v>0</v>
      </c>
      <c r="O106" s="39"/>
      <c r="P106" s="58">
        <f t="shared" si="19"/>
        <v>0</v>
      </c>
      <c r="Q106" s="41"/>
      <c r="R106" s="40">
        <f t="shared" si="20"/>
        <v>0</v>
      </c>
      <c r="S106" s="39"/>
      <c r="T106" s="38">
        <f t="shared" si="21"/>
        <v>0</v>
      </c>
    </row>
    <row r="107" spans="1:20" ht="13.5" customHeight="1">
      <c r="A107" s="822"/>
      <c r="B107" s="824"/>
      <c r="C107" s="876"/>
      <c r="D107" s="828"/>
      <c r="E107" s="868"/>
      <c r="F107" s="42"/>
      <c r="G107" s="43">
        <f t="shared" si="16"/>
        <v>0</v>
      </c>
      <c r="H107" s="42"/>
      <c r="I107" s="43">
        <f t="shared" si="17"/>
        <v>0</v>
      </c>
      <c r="J107" s="855"/>
      <c r="K107" s="857"/>
      <c r="L107" s="859"/>
      <c r="M107" s="41"/>
      <c r="N107" s="40">
        <f t="shared" si="18"/>
        <v>0</v>
      </c>
      <c r="O107" s="39"/>
      <c r="P107" s="58">
        <f t="shared" si="19"/>
        <v>0</v>
      </c>
      <c r="Q107" s="41"/>
      <c r="R107" s="40">
        <f t="shared" si="20"/>
        <v>0</v>
      </c>
      <c r="S107" s="39"/>
      <c r="T107" s="38">
        <f t="shared" si="21"/>
        <v>0</v>
      </c>
    </row>
    <row r="108" spans="1:20" ht="13.5" customHeight="1">
      <c r="A108" s="822">
        <f t="shared" ref="A108:A118" si="30">+A106+1</f>
        <v>49</v>
      </c>
      <c r="B108" s="824" t="s">
        <v>1236</v>
      </c>
      <c r="C108" s="876" t="s">
        <v>1229</v>
      </c>
      <c r="D108" s="827">
        <f t="shared" si="22"/>
        <v>125</v>
      </c>
      <c r="E108" s="868">
        <v>50</v>
      </c>
      <c r="F108" s="42">
        <v>50</v>
      </c>
      <c r="G108" s="43">
        <f t="shared" si="16"/>
        <v>238.09523809523807</v>
      </c>
      <c r="H108" s="42">
        <v>75</v>
      </c>
      <c r="I108" s="43">
        <f t="shared" si="17"/>
        <v>206.19652471058063</v>
      </c>
      <c r="J108" s="855"/>
      <c r="K108" s="857">
        <f>+M108+M109+Q108+Q109</f>
        <v>0</v>
      </c>
      <c r="L108" s="859"/>
      <c r="M108" s="41"/>
      <c r="N108" s="40">
        <f t="shared" si="18"/>
        <v>0</v>
      </c>
      <c r="O108" s="39"/>
      <c r="P108" s="58">
        <f t="shared" si="19"/>
        <v>0</v>
      </c>
      <c r="Q108" s="41"/>
      <c r="R108" s="40">
        <f t="shared" si="20"/>
        <v>0</v>
      </c>
      <c r="S108" s="39"/>
      <c r="T108" s="38">
        <f t="shared" si="21"/>
        <v>0</v>
      </c>
    </row>
    <row r="109" spans="1:20" ht="13.5" customHeight="1">
      <c r="A109" s="822"/>
      <c r="B109" s="824"/>
      <c r="C109" s="876"/>
      <c r="D109" s="828"/>
      <c r="E109" s="868"/>
      <c r="F109" s="42"/>
      <c r="G109" s="43">
        <f t="shared" si="16"/>
        <v>0</v>
      </c>
      <c r="H109" s="42"/>
      <c r="I109" s="43">
        <f t="shared" si="17"/>
        <v>0</v>
      </c>
      <c r="J109" s="855"/>
      <c r="K109" s="857"/>
      <c r="L109" s="859"/>
      <c r="M109" s="41"/>
      <c r="N109" s="40">
        <f t="shared" si="18"/>
        <v>0</v>
      </c>
      <c r="O109" s="39"/>
      <c r="P109" s="58">
        <f t="shared" si="19"/>
        <v>0</v>
      </c>
      <c r="Q109" s="41"/>
      <c r="R109" s="40">
        <f t="shared" si="20"/>
        <v>0</v>
      </c>
      <c r="S109" s="39"/>
      <c r="T109" s="38">
        <f t="shared" si="21"/>
        <v>0</v>
      </c>
    </row>
    <row r="110" spans="1:20" ht="13.5" customHeight="1">
      <c r="A110" s="822">
        <f t="shared" ref="A110:A120" si="31">+A108+1</f>
        <v>50</v>
      </c>
      <c r="B110" s="824" t="s">
        <v>1237</v>
      </c>
      <c r="C110" s="876" t="s">
        <v>1229</v>
      </c>
      <c r="D110" s="827">
        <f t="shared" si="22"/>
        <v>125</v>
      </c>
      <c r="E110" s="868">
        <v>58</v>
      </c>
      <c r="F110" s="42">
        <v>50</v>
      </c>
      <c r="G110" s="43">
        <f t="shared" si="16"/>
        <v>238.09523809523807</v>
      </c>
      <c r="H110" s="42">
        <v>75</v>
      </c>
      <c r="I110" s="43">
        <f t="shared" si="17"/>
        <v>206.19652471058063</v>
      </c>
      <c r="J110" s="855"/>
      <c r="K110" s="857">
        <f>+M110+M111+Q110+Q111</f>
        <v>0</v>
      </c>
      <c r="L110" s="859"/>
      <c r="M110" s="41"/>
      <c r="N110" s="40">
        <f t="shared" si="18"/>
        <v>0</v>
      </c>
      <c r="O110" s="39"/>
      <c r="P110" s="58">
        <f t="shared" si="19"/>
        <v>0</v>
      </c>
      <c r="Q110" s="41"/>
      <c r="R110" s="40">
        <f t="shared" si="20"/>
        <v>0</v>
      </c>
      <c r="S110" s="39"/>
      <c r="T110" s="38">
        <f t="shared" si="21"/>
        <v>0</v>
      </c>
    </row>
    <row r="111" spans="1:20" ht="13.5" customHeight="1">
      <c r="A111" s="822"/>
      <c r="B111" s="824"/>
      <c r="C111" s="876"/>
      <c r="D111" s="828"/>
      <c r="E111" s="868"/>
      <c r="F111" s="42"/>
      <c r="G111" s="43">
        <f t="shared" si="16"/>
        <v>0</v>
      </c>
      <c r="H111" s="42"/>
      <c r="I111" s="43">
        <f t="shared" si="17"/>
        <v>0</v>
      </c>
      <c r="J111" s="855"/>
      <c r="K111" s="857"/>
      <c r="L111" s="859"/>
      <c r="M111" s="41"/>
      <c r="N111" s="40">
        <f t="shared" si="18"/>
        <v>0</v>
      </c>
      <c r="O111" s="39"/>
      <c r="P111" s="58">
        <f t="shared" si="19"/>
        <v>0</v>
      </c>
      <c r="Q111" s="41"/>
      <c r="R111" s="40">
        <f t="shared" si="20"/>
        <v>0</v>
      </c>
      <c r="S111" s="39"/>
      <c r="T111" s="38">
        <f t="shared" si="21"/>
        <v>0</v>
      </c>
    </row>
    <row r="112" spans="1:20" ht="13.5" customHeight="1">
      <c r="A112" s="822">
        <f t="shared" si="27"/>
        <v>51</v>
      </c>
      <c r="B112" s="824" t="s">
        <v>1197</v>
      </c>
      <c r="C112" s="876" t="s">
        <v>1229</v>
      </c>
      <c r="D112" s="827">
        <f t="shared" si="22"/>
        <v>150</v>
      </c>
      <c r="E112" s="868">
        <v>55</v>
      </c>
      <c r="F112" s="42">
        <v>50</v>
      </c>
      <c r="G112" s="43">
        <f t="shared" si="16"/>
        <v>238.09523809523807</v>
      </c>
      <c r="H112" s="42">
        <v>100</v>
      </c>
      <c r="I112" s="43">
        <f t="shared" si="17"/>
        <v>274.92869961410747</v>
      </c>
      <c r="J112" s="855"/>
      <c r="K112" s="857">
        <f>+M112+M113+Q112+Q113</f>
        <v>0</v>
      </c>
      <c r="L112" s="859"/>
      <c r="M112" s="41"/>
      <c r="N112" s="40">
        <f t="shared" si="18"/>
        <v>0</v>
      </c>
      <c r="O112" s="39"/>
      <c r="P112" s="58">
        <f t="shared" si="19"/>
        <v>0</v>
      </c>
      <c r="Q112" s="41"/>
      <c r="R112" s="40">
        <f t="shared" si="20"/>
        <v>0</v>
      </c>
      <c r="S112" s="39"/>
      <c r="T112" s="38">
        <f t="shared" si="21"/>
        <v>0</v>
      </c>
    </row>
    <row r="113" spans="1:20" ht="13.5" customHeight="1">
      <c r="A113" s="822"/>
      <c r="B113" s="824"/>
      <c r="C113" s="876"/>
      <c r="D113" s="828"/>
      <c r="E113" s="868"/>
      <c r="F113" s="42"/>
      <c r="G113" s="43">
        <f t="shared" si="16"/>
        <v>0</v>
      </c>
      <c r="H113" s="42"/>
      <c r="I113" s="43">
        <f t="shared" si="17"/>
        <v>0</v>
      </c>
      <c r="J113" s="855"/>
      <c r="K113" s="857"/>
      <c r="L113" s="859"/>
      <c r="M113" s="41"/>
      <c r="N113" s="40">
        <f t="shared" si="18"/>
        <v>0</v>
      </c>
      <c r="O113" s="39"/>
      <c r="P113" s="58">
        <f t="shared" si="19"/>
        <v>0</v>
      </c>
      <c r="Q113" s="41"/>
      <c r="R113" s="40">
        <f t="shared" si="20"/>
        <v>0</v>
      </c>
      <c r="S113" s="39"/>
      <c r="T113" s="38">
        <f t="shared" si="21"/>
        <v>0</v>
      </c>
    </row>
    <row r="114" spans="1:20" ht="13.5" customHeight="1">
      <c r="A114" s="822">
        <f t="shared" ref="A114" si="32">+A112+1</f>
        <v>52</v>
      </c>
      <c r="B114" s="824" t="s">
        <v>1238</v>
      </c>
      <c r="C114" s="876" t="s">
        <v>1229</v>
      </c>
      <c r="D114" s="827">
        <f t="shared" si="22"/>
        <v>125</v>
      </c>
      <c r="E114" s="868">
        <v>66</v>
      </c>
      <c r="F114" s="42">
        <v>50</v>
      </c>
      <c r="G114" s="43">
        <f t="shared" si="16"/>
        <v>238.09523809523807</v>
      </c>
      <c r="H114" s="42">
        <v>75</v>
      </c>
      <c r="I114" s="43">
        <f t="shared" si="17"/>
        <v>206.19652471058063</v>
      </c>
      <c r="J114" s="855"/>
      <c r="K114" s="857">
        <f>+M114+M115+Q114+Q115</f>
        <v>0</v>
      </c>
      <c r="L114" s="859"/>
      <c r="M114" s="41"/>
      <c r="N114" s="40">
        <f t="shared" si="18"/>
        <v>0</v>
      </c>
      <c r="O114" s="39"/>
      <c r="P114" s="58">
        <f t="shared" si="19"/>
        <v>0</v>
      </c>
      <c r="Q114" s="41"/>
      <c r="R114" s="40">
        <f t="shared" si="20"/>
        <v>0</v>
      </c>
      <c r="S114" s="39"/>
      <c r="T114" s="38">
        <f t="shared" si="21"/>
        <v>0</v>
      </c>
    </row>
    <row r="115" spans="1:20" ht="13.5" customHeight="1">
      <c r="A115" s="822"/>
      <c r="B115" s="824"/>
      <c r="C115" s="876"/>
      <c r="D115" s="828"/>
      <c r="E115" s="868"/>
      <c r="F115" s="42"/>
      <c r="G115" s="43">
        <f t="shared" si="16"/>
        <v>0</v>
      </c>
      <c r="H115" s="42"/>
      <c r="I115" s="43">
        <f t="shared" si="17"/>
        <v>0</v>
      </c>
      <c r="J115" s="855"/>
      <c r="K115" s="857"/>
      <c r="L115" s="859"/>
      <c r="M115" s="41"/>
      <c r="N115" s="40">
        <f t="shared" si="18"/>
        <v>0</v>
      </c>
      <c r="O115" s="39"/>
      <c r="P115" s="58">
        <f t="shared" si="19"/>
        <v>0</v>
      </c>
      <c r="Q115" s="41"/>
      <c r="R115" s="40">
        <f t="shared" si="20"/>
        <v>0</v>
      </c>
      <c r="S115" s="39"/>
      <c r="T115" s="38">
        <f t="shared" si="21"/>
        <v>0</v>
      </c>
    </row>
    <row r="116" spans="1:20" ht="13.5" customHeight="1">
      <c r="A116" s="822">
        <f t="shared" si="29"/>
        <v>53</v>
      </c>
      <c r="B116" s="824" t="s">
        <v>1239</v>
      </c>
      <c r="C116" s="876" t="s">
        <v>1229</v>
      </c>
      <c r="D116" s="827">
        <f t="shared" si="22"/>
        <v>100</v>
      </c>
      <c r="E116" s="868">
        <v>58</v>
      </c>
      <c r="F116" s="42">
        <v>50</v>
      </c>
      <c r="G116" s="43">
        <f t="shared" si="16"/>
        <v>238.09523809523807</v>
      </c>
      <c r="H116" s="42">
        <v>50</v>
      </c>
      <c r="I116" s="43">
        <f t="shared" si="17"/>
        <v>137.46434980705374</v>
      </c>
      <c r="J116" s="855"/>
      <c r="K116" s="857">
        <f>+M116+M117+Q116+Q117</f>
        <v>0</v>
      </c>
      <c r="L116" s="859"/>
      <c r="M116" s="41"/>
      <c r="N116" s="40">
        <f t="shared" si="18"/>
        <v>0</v>
      </c>
      <c r="O116" s="39"/>
      <c r="P116" s="58">
        <f t="shared" si="19"/>
        <v>0</v>
      </c>
      <c r="Q116" s="41"/>
      <c r="R116" s="40">
        <f t="shared" si="20"/>
        <v>0</v>
      </c>
      <c r="S116" s="39"/>
      <c r="T116" s="38">
        <f t="shared" si="21"/>
        <v>0</v>
      </c>
    </row>
    <row r="117" spans="1:20" ht="13.5" customHeight="1">
      <c r="A117" s="822"/>
      <c r="B117" s="824"/>
      <c r="C117" s="876"/>
      <c r="D117" s="828"/>
      <c r="E117" s="868"/>
      <c r="F117" s="42"/>
      <c r="G117" s="43">
        <f t="shared" si="16"/>
        <v>0</v>
      </c>
      <c r="H117" s="42"/>
      <c r="I117" s="43">
        <f t="shared" si="17"/>
        <v>0</v>
      </c>
      <c r="J117" s="855"/>
      <c r="K117" s="857"/>
      <c r="L117" s="859"/>
      <c r="M117" s="41"/>
      <c r="N117" s="40">
        <f t="shared" si="18"/>
        <v>0</v>
      </c>
      <c r="O117" s="39"/>
      <c r="P117" s="58">
        <f t="shared" si="19"/>
        <v>0</v>
      </c>
      <c r="Q117" s="41"/>
      <c r="R117" s="40">
        <f t="shared" si="20"/>
        <v>0</v>
      </c>
      <c r="S117" s="39"/>
      <c r="T117" s="38">
        <f t="shared" si="21"/>
        <v>0</v>
      </c>
    </row>
    <row r="118" spans="1:20" ht="13.5" customHeight="1">
      <c r="A118" s="822">
        <f t="shared" si="30"/>
        <v>54</v>
      </c>
      <c r="B118" s="824" t="s">
        <v>1201</v>
      </c>
      <c r="C118" s="876" t="s">
        <v>1229</v>
      </c>
      <c r="D118" s="827">
        <f t="shared" si="22"/>
        <v>100</v>
      </c>
      <c r="E118" s="868">
        <v>77</v>
      </c>
      <c r="F118" s="42">
        <v>50</v>
      </c>
      <c r="G118" s="43">
        <f t="shared" si="16"/>
        <v>238.09523809523807</v>
      </c>
      <c r="H118" s="42">
        <v>50</v>
      </c>
      <c r="I118" s="43">
        <f t="shared" si="17"/>
        <v>137.46434980705374</v>
      </c>
      <c r="J118" s="855"/>
      <c r="K118" s="857">
        <f>+M118+M119+Q118+Q119</f>
        <v>0</v>
      </c>
      <c r="L118" s="859"/>
      <c r="M118" s="41"/>
      <c r="N118" s="40">
        <f t="shared" si="18"/>
        <v>0</v>
      </c>
      <c r="O118" s="39"/>
      <c r="P118" s="58">
        <f t="shared" si="19"/>
        <v>0</v>
      </c>
      <c r="Q118" s="41"/>
      <c r="R118" s="40">
        <f t="shared" si="20"/>
        <v>0</v>
      </c>
      <c r="S118" s="39"/>
      <c r="T118" s="38">
        <f t="shared" si="21"/>
        <v>0</v>
      </c>
    </row>
    <row r="119" spans="1:20" ht="13.5" customHeight="1">
      <c r="A119" s="822"/>
      <c r="B119" s="824"/>
      <c r="C119" s="876"/>
      <c r="D119" s="828"/>
      <c r="E119" s="868"/>
      <c r="F119" s="42"/>
      <c r="G119" s="43">
        <f t="shared" si="16"/>
        <v>0</v>
      </c>
      <c r="H119" s="42"/>
      <c r="I119" s="43">
        <f t="shared" si="17"/>
        <v>0</v>
      </c>
      <c r="J119" s="855"/>
      <c r="K119" s="857"/>
      <c r="L119" s="859"/>
      <c r="M119" s="41"/>
      <c r="N119" s="40">
        <f t="shared" si="18"/>
        <v>0</v>
      </c>
      <c r="O119" s="39"/>
      <c r="P119" s="58">
        <f t="shared" si="19"/>
        <v>0</v>
      </c>
      <c r="Q119" s="41"/>
      <c r="R119" s="40">
        <f t="shared" si="20"/>
        <v>0</v>
      </c>
      <c r="S119" s="39"/>
      <c r="T119" s="38">
        <f t="shared" si="21"/>
        <v>0</v>
      </c>
    </row>
    <row r="120" spans="1:20" ht="13.5" customHeight="1">
      <c r="A120" s="822">
        <f t="shared" si="31"/>
        <v>55</v>
      </c>
      <c r="B120" s="824" t="s">
        <v>1225</v>
      </c>
      <c r="C120" s="876" t="s">
        <v>1229</v>
      </c>
      <c r="D120" s="827">
        <f t="shared" si="22"/>
        <v>150</v>
      </c>
      <c r="E120" s="868">
        <v>56</v>
      </c>
      <c r="F120" s="42">
        <v>100</v>
      </c>
      <c r="G120" s="43">
        <f t="shared" si="16"/>
        <v>476.19047619047615</v>
      </c>
      <c r="H120" s="42">
        <v>50</v>
      </c>
      <c r="I120" s="43">
        <f t="shared" si="17"/>
        <v>137.46434980705374</v>
      </c>
      <c r="J120" s="855"/>
      <c r="K120" s="857">
        <f>+M120+M121+Q120+Q121</f>
        <v>0</v>
      </c>
      <c r="L120" s="859"/>
      <c r="M120" s="41"/>
      <c r="N120" s="40">
        <f t="shared" si="18"/>
        <v>0</v>
      </c>
      <c r="O120" s="39"/>
      <c r="P120" s="58">
        <f t="shared" si="19"/>
        <v>0</v>
      </c>
      <c r="Q120" s="41"/>
      <c r="R120" s="40">
        <f t="shared" si="20"/>
        <v>0</v>
      </c>
      <c r="S120" s="39"/>
      <c r="T120" s="38">
        <f t="shared" si="21"/>
        <v>0</v>
      </c>
    </row>
    <row r="121" spans="1:20" ht="13.5" customHeight="1">
      <c r="A121" s="822"/>
      <c r="B121" s="824"/>
      <c r="C121" s="876"/>
      <c r="D121" s="828"/>
      <c r="E121" s="868"/>
      <c r="F121" s="42"/>
      <c r="G121" s="43">
        <f t="shared" si="16"/>
        <v>0</v>
      </c>
      <c r="H121" s="42"/>
      <c r="I121" s="43">
        <f t="shared" si="17"/>
        <v>0</v>
      </c>
      <c r="J121" s="855"/>
      <c r="K121" s="857"/>
      <c r="L121" s="859"/>
      <c r="M121" s="41"/>
      <c r="N121" s="40">
        <f t="shared" si="18"/>
        <v>0</v>
      </c>
      <c r="O121" s="39"/>
      <c r="P121" s="58">
        <f t="shared" si="19"/>
        <v>0</v>
      </c>
      <c r="Q121" s="41"/>
      <c r="R121" s="40">
        <f t="shared" si="20"/>
        <v>0</v>
      </c>
      <c r="S121" s="39"/>
      <c r="T121" s="38">
        <f t="shared" si="21"/>
        <v>0</v>
      </c>
    </row>
  </sheetData>
  <protectedRanges>
    <protectedRange sqref="L84:M121 O84:O121 Q84:Q121 S84:S121 J84:J121" name="範囲2"/>
    <protectedRange sqref="L8:M79 J8:J79 S8:S79 Q8:Q79 O8:O79" name="範囲1"/>
  </protectedRanges>
  <mergeCells count="470">
    <mergeCell ref="K120:K121"/>
    <mergeCell ref="L120:L121"/>
    <mergeCell ref="A120:A121"/>
    <mergeCell ref="B120:B121"/>
    <mergeCell ref="C120:C121"/>
    <mergeCell ref="D120:D121"/>
    <mergeCell ref="E120:E121"/>
    <mergeCell ref="J120:J121"/>
    <mergeCell ref="K116:K117"/>
    <mergeCell ref="L116:L117"/>
    <mergeCell ref="A118:A119"/>
    <mergeCell ref="B118:B119"/>
    <mergeCell ref="C118:C119"/>
    <mergeCell ref="D118:D119"/>
    <mergeCell ref="E118:E119"/>
    <mergeCell ref="J118:J119"/>
    <mergeCell ref="K118:K119"/>
    <mergeCell ref="L118:L119"/>
    <mergeCell ref="A116:A117"/>
    <mergeCell ref="B116:B117"/>
    <mergeCell ref="C116:C117"/>
    <mergeCell ref="D116:D117"/>
    <mergeCell ref="E116:E117"/>
    <mergeCell ref="J116:J117"/>
    <mergeCell ref="K112:K113"/>
    <mergeCell ref="L112:L113"/>
    <mergeCell ref="A114:A115"/>
    <mergeCell ref="B114:B115"/>
    <mergeCell ref="C114:C115"/>
    <mergeCell ref="D114:D115"/>
    <mergeCell ref="E114:E115"/>
    <mergeCell ref="J114:J115"/>
    <mergeCell ref="K114:K115"/>
    <mergeCell ref="L114:L115"/>
    <mergeCell ref="A112:A113"/>
    <mergeCell ref="B112:B113"/>
    <mergeCell ref="C112:C113"/>
    <mergeCell ref="D112:D113"/>
    <mergeCell ref="E112:E113"/>
    <mergeCell ref="J112:J113"/>
    <mergeCell ref="K108:K109"/>
    <mergeCell ref="L108:L109"/>
    <mergeCell ref="A110:A111"/>
    <mergeCell ref="B110:B111"/>
    <mergeCell ref="C110:C111"/>
    <mergeCell ref="D110:D111"/>
    <mergeCell ref="E110:E111"/>
    <mergeCell ref="J110:J111"/>
    <mergeCell ref="K110:K111"/>
    <mergeCell ref="L110:L111"/>
    <mergeCell ref="A108:A109"/>
    <mergeCell ref="B108:B109"/>
    <mergeCell ref="C108:C109"/>
    <mergeCell ref="D108:D109"/>
    <mergeCell ref="E108:E109"/>
    <mergeCell ref="J108:J109"/>
    <mergeCell ref="K104:K105"/>
    <mergeCell ref="L104:L105"/>
    <mergeCell ref="A106:A107"/>
    <mergeCell ref="B106:B107"/>
    <mergeCell ref="C106:C107"/>
    <mergeCell ref="D106:D107"/>
    <mergeCell ref="E106:E107"/>
    <mergeCell ref="J106:J107"/>
    <mergeCell ref="K106:K107"/>
    <mergeCell ref="L106:L107"/>
    <mergeCell ref="A104:A105"/>
    <mergeCell ref="B104:B105"/>
    <mergeCell ref="C104:C105"/>
    <mergeCell ref="D104:D105"/>
    <mergeCell ref="E104:E105"/>
    <mergeCell ref="J104:J105"/>
    <mergeCell ref="K100:K101"/>
    <mergeCell ref="L100:L101"/>
    <mergeCell ref="A102:A103"/>
    <mergeCell ref="B102:B103"/>
    <mergeCell ref="C102:C103"/>
    <mergeCell ref="D102:D103"/>
    <mergeCell ref="E102:E103"/>
    <mergeCell ref="J102:J103"/>
    <mergeCell ref="K102:K103"/>
    <mergeCell ref="L102:L103"/>
    <mergeCell ref="A100:A101"/>
    <mergeCell ref="B100:B101"/>
    <mergeCell ref="C100:C101"/>
    <mergeCell ref="D100:D101"/>
    <mergeCell ref="E100:E101"/>
    <mergeCell ref="J100:J101"/>
    <mergeCell ref="K96:K97"/>
    <mergeCell ref="L96:L97"/>
    <mergeCell ref="A98:A99"/>
    <mergeCell ref="B98:B99"/>
    <mergeCell ref="C98:C99"/>
    <mergeCell ref="D98:D99"/>
    <mergeCell ref="E98:E99"/>
    <mergeCell ref="J98:J99"/>
    <mergeCell ref="K98:K99"/>
    <mergeCell ref="L98:L99"/>
    <mergeCell ref="A96:A97"/>
    <mergeCell ref="B96:B97"/>
    <mergeCell ref="C96:C97"/>
    <mergeCell ref="D96:D97"/>
    <mergeCell ref="E96:E97"/>
    <mergeCell ref="J96:J97"/>
    <mergeCell ref="K92:K93"/>
    <mergeCell ref="L92:L93"/>
    <mergeCell ref="A94:A95"/>
    <mergeCell ref="B94:B95"/>
    <mergeCell ref="C94:C95"/>
    <mergeCell ref="D94:D95"/>
    <mergeCell ref="E94:E95"/>
    <mergeCell ref="J94:J95"/>
    <mergeCell ref="K94:K95"/>
    <mergeCell ref="L94:L95"/>
    <mergeCell ref="A92:A93"/>
    <mergeCell ref="B92:B93"/>
    <mergeCell ref="C92:C93"/>
    <mergeCell ref="D92:D93"/>
    <mergeCell ref="E92:E93"/>
    <mergeCell ref="J92:J93"/>
    <mergeCell ref="K88:K89"/>
    <mergeCell ref="L88:L89"/>
    <mergeCell ref="A90:A91"/>
    <mergeCell ref="B90:B91"/>
    <mergeCell ref="C90:C91"/>
    <mergeCell ref="D90:D91"/>
    <mergeCell ref="E90:E91"/>
    <mergeCell ref="J90:J91"/>
    <mergeCell ref="K90:K91"/>
    <mergeCell ref="L90:L91"/>
    <mergeCell ref="A88:A89"/>
    <mergeCell ref="B88:B89"/>
    <mergeCell ref="C88:C89"/>
    <mergeCell ref="D88:D89"/>
    <mergeCell ref="E88:E89"/>
    <mergeCell ref="J88:J89"/>
    <mergeCell ref="K84:K85"/>
    <mergeCell ref="L84:L85"/>
    <mergeCell ref="A86:A87"/>
    <mergeCell ref="B86:B87"/>
    <mergeCell ref="C86:C87"/>
    <mergeCell ref="D86:D87"/>
    <mergeCell ref="E86:E87"/>
    <mergeCell ref="J86:J87"/>
    <mergeCell ref="K86:K87"/>
    <mergeCell ref="L86:L87"/>
    <mergeCell ref="A84:A85"/>
    <mergeCell ref="B84:B85"/>
    <mergeCell ref="C84:C85"/>
    <mergeCell ref="D84:D85"/>
    <mergeCell ref="E84:E85"/>
    <mergeCell ref="J84:J85"/>
    <mergeCell ref="A80:A83"/>
    <mergeCell ref="B80:C83"/>
    <mergeCell ref="D80:I80"/>
    <mergeCell ref="J80:T80"/>
    <mergeCell ref="D81:D82"/>
    <mergeCell ref="E81:E82"/>
    <mergeCell ref="F81:I81"/>
    <mergeCell ref="J81:J83"/>
    <mergeCell ref="A78:A79"/>
    <mergeCell ref="B78:B79"/>
    <mergeCell ref="C78:C79"/>
    <mergeCell ref="D78:D79"/>
    <mergeCell ref="E78:E79"/>
    <mergeCell ref="J78:J79"/>
    <mergeCell ref="K81:K82"/>
    <mergeCell ref="L81:L82"/>
    <mergeCell ref="M81:T81"/>
    <mergeCell ref="F82:G82"/>
    <mergeCell ref="H82:I82"/>
    <mergeCell ref="M82:P82"/>
    <mergeCell ref="Q82:T82"/>
    <mergeCell ref="K78:K79"/>
    <mergeCell ref="L78:L79"/>
    <mergeCell ref="K74:K75"/>
    <mergeCell ref="L74:L75"/>
    <mergeCell ref="A76:A77"/>
    <mergeCell ref="B76:B77"/>
    <mergeCell ref="C76:C77"/>
    <mergeCell ref="D76:D77"/>
    <mergeCell ref="E76:E77"/>
    <mergeCell ref="J76:J77"/>
    <mergeCell ref="K76:K77"/>
    <mergeCell ref="L76:L77"/>
    <mergeCell ref="A74:A75"/>
    <mergeCell ref="B74:B75"/>
    <mergeCell ref="C74:C75"/>
    <mergeCell ref="D74:D75"/>
    <mergeCell ref="E74:E75"/>
    <mergeCell ref="J74:J75"/>
    <mergeCell ref="K70:K71"/>
    <mergeCell ref="L70:L71"/>
    <mergeCell ref="A72:A73"/>
    <mergeCell ref="B72:B73"/>
    <mergeCell ref="C72:C73"/>
    <mergeCell ref="D72:D73"/>
    <mergeCell ref="E72:E73"/>
    <mergeCell ref="J72:J73"/>
    <mergeCell ref="K72:K73"/>
    <mergeCell ref="L72:L73"/>
    <mergeCell ref="A70:A71"/>
    <mergeCell ref="B70:B71"/>
    <mergeCell ref="C70:C71"/>
    <mergeCell ref="D70:D71"/>
    <mergeCell ref="E70:E71"/>
    <mergeCell ref="J70:J71"/>
    <mergeCell ref="K66:K67"/>
    <mergeCell ref="L66:L67"/>
    <mergeCell ref="A68:A69"/>
    <mergeCell ref="B68:B69"/>
    <mergeCell ref="C68:C69"/>
    <mergeCell ref="D68:D69"/>
    <mergeCell ref="E68:E69"/>
    <mergeCell ref="J68:J69"/>
    <mergeCell ref="K68:K69"/>
    <mergeCell ref="L68:L69"/>
    <mergeCell ref="A66:A67"/>
    <mergeCell ref="B66:B67"/>
    <mergeCell ref="C66:C67"/>
    <mergeCell ref="D66:D67"/>
    <mergeCell ref="E66:E67"/>
    <mergeCell ref="J66:J67"/>
    <mergeCell ref="K62:K63"/>
    <mergeCell ref="L62:L63"/>
    <mergeCell ref="A64:A65"/>
    <mergeCell ref="B64:B65"/>
    <mergeCell ref="C64:C65"/>
    <mergeCell ref="D64:D65"/>
    <mergeCell ref="E64:E65"/>
    <mergeCell ref="J64:J65"/>
    <mergeCell ref="K64:K65"/>
    <mergeCell ref="L64:L65"/>
    <mergeCell ref="A62:A63"/>
    <mergeCell ref="B62:B63"/>
    <mergeCell ref="C62:C63"/>
    <mergeCell ref="D62:D63"/>
    <mergeCell ref="E62:E63"/>
    <mergeCell ref="J62:J63"/>
    <mergeCell ref="K58:K59"/>
    <mergeCell ref="L58:L59"/>
    <mergeCell ref="A60:A61"/>
    <mergeCell ref="B60:B61"/>
    <mergeCell ref="C60:C61"/>
    <mergeCell ref="D60:D61"/>
    <mergeCell ref="E60:E61"/>
    <mergeCell ref="J60:J61"/>
    <mergeCell ref="K60:K61"/>
    <mergeCell ref="L60:L61"/>
    <mergeCell ref="A58:A59"/>
    <mergeCell ref="B58:B59"/>
    <mergeCell ref="C58:C59"/>
    <mergeCell ref="D58:D59"/>
    <mergeCell ref="E58:E59"/>
    <mergeCell ref="J58:J59"/>
    <mergeCell ref="K54:K55"/>
    <mergeCell ref="L54:L55"/>
    <mergeCell ref="A56:A57"/>
    <mergeCell ref="B56:B57"/>
    <mergeCell ref="C56:C57"/>
    <mergeCell ref="D56:D57"/>
    <mergeCell ref="E56:E57"/>
    <mergeCell ref="J56:J57"/>
    <mergeCell ref="K56:K57"/>
    <mergeCell ref="L56:L57"/>
    <mergeCell ref="A54:A55"/>
    <mergeCell ref="B54:B55"/>
    <mergeCell ref="C54:C55"/>
    <mergeCell ref="D54:D55"/>
    <mergeCell ref="E54:E55"/>
    <mergeCell ref="J54:J55"/>
    <mergeCell ref="K50:K51"/>
    <mergeCell ref="L50:L51"/>
    <mergeCell ref="A52:A53"/>
    <mergeCell ref="B52:B53"/>
    <mergeCell ref="C52:C53"/>
    <mergeCell ref="D52:D53"/>
    <mergeCell ref="E52:E53"/>
    <mergeCell ref="J52:J53"/>
    <mergeCell ref="K52:K53"/>
    <mergeCell ref="L52:L53"/>
    <mergeCell ref="A50:A51"/>
    <mergeCell ref="B50:B51"/>
    <mergeCell ref="C50:C51"/>
    <mergeCell ref="D50:D51"/>
    <mergeCell ref="E50:E51"/>
    <mergeCell ref="J50:J51"/>
    <mergeCell ref="K46:K47"/>
    <mergeCell ref="L46:L47"/>
    <mergeCell ref="A48:A49"/>
    <mergeCell ref="B48:B49"/>
    <mergeCell ref="C48:C49"/>
    <mergeCell ref="D48:D49"/>
    <mergeCell ref="E48:E49"/>
    <mergeCell ref="J48:J49"/>
    <mergeCell ref="K48:K49"/>
    <mergeCell ref="L48:L49"/>
    <mergeCell ref="A46:A47"/>
    <mergeCell ref="B46:B47"/>
    <mergeCell ref="C46:C47"/>
    <mergeCell ref="D46:D47"/>
    <mergeCell ref="E46:E47"/>
    <mergeCell ref="J46:J47"/>
    <mergeCell ref="K42:K43"/>
    <mergeCell ref="L42:L43"/>
    <mergeCell ref="A44:A45"/>
    <mergeCell ref="B44:B45"/>
    <mergeCell ref="C44:C45"/>
    <mergeCell ref="D44:D45"/>
    <mergeCell ref="E44:E45"/>
    <mergeCell ref="J44:J45"/>
    <mergeCell ref="K44:K45"/>
    <mergeCell ref="L44:L45"/>
    <mergeCell ref="A42:A43"/>
    <mergeCell ref="B42:B43"/>
    <mergeCell ref="C42:C43"/>
    <mergeCell ref="D42:D43"/>
    <mergeCell ref="E42:E43"/>
    <mergeCell ref="J42:J43"/>
    <mergeCell ref="K38:K39"/>
    <mergeCell ref="L38:L39"/>
    <mergeCell ref="A40:A41"/>
    <mergeCell ref="B40:B41"/>
    <mergeCell ref="C40:C41"/>
    <mergeCell ref="D40:D41"/>
    <mergeCell ref="E40:E41"/>
    <mergeCell ref="J40:J41"/>
    <mergeCell ref="K40:K41"/>
    <mergeCell ref="L40:L41"/>
    <mergeCell ref="A38:A39"/>
    <mergeCell ref="B38:B39"/>
    <mergeCell ref="C38:C39"/>
    <mergeCell ref="D38:D39"/>
    <mergeCell ref="E38:E39"/>
    <mergeCell ref="J38:J39"/>
    <mergeCell ref="K34:K35"/>
    <mergeCell ref="L34:L35"/>
    <mergeCell ref="A36:A37"/>
    <mergeCell ref="B36:B37"/>
    <mergeCell ref="C36:C37"/>
    <mergeCell ref="D36:D37"/>
    <mergeCell ref="E36:E37"/>
    <mergeCell ref="J36:J37"/>
    <mergeCell ref="K36:K37"/>
    <mergeCell ref="L36:L37"/>
    <mergeCell ref="A34:A35"/>
    <mergeCell ref="B34:B35"/>
    <mergeCell ref="C34:C35"/>
    <mergeCell ref="D34:D35"/>
    <mergeCell ref="E34:E35"/>
    <mergeCell ref="J34:J35"/>
    <mergeCell ref="K30:K31"/>
    <mergeCell ref="L30:L31"/>
    <mergeCell ref="A32:A33"/>
    <mergeCell ref="B32:B33"/>
    <mergeCell ref="C32:C33"/>
    <mergeCell ref="D32:D33"/>
    <mergeCell ref="E32:E33"/>
    <mergeCell ref="J32:J33"/>
    <mergeCell ref="K32:K33"/>
    <mergeCell ref="L32:L33"/>
    <mergeCell ref="A30:A31"/>
    <mergeCell ref="B30:B31"/>
    <mergeCell ref="C30:C31"/>
    <mergeCell ref="D30:D31"/>
    <mergeCell ref="E30:E31"/>
    <mergeCell ref="J30:J31"/>
    <mergeCell ref="K26:K27"/>
    <mergeCell ref="L26:L27"/>
    <mergeCell ref="A28:A29"/>
    <mergeCell ref="B28:B29"/>
    <mergeCell ref="C28:C29"/>
    <mergeCell ref="D28:D29"/>
    <mergeCell ref="E28:E29"/>
    <mergeCell ref="J28:J29"/>
    <mergeCell ref="K28:K29"/>
    <mergeCell ref="L28:L29"/>
    <mergeCell ref="A26:A27"/>
    <mergeCell ref="B26:B27"/>
    <mergeCell ref="C26:C27"/>
    <mergeCell ref="D26:D27"/>
    <mergeCell ref="E26:E27"/>
    <mergeCell ref="J26:J27"/>
    <mergeCell ref="K22:K23"/>
    <mergeCell ref="L22:L23"/>
    <mergeCell ref="A24:A25"/>
    <mergeCell ref="B24:B25"/>
    <mergeCell ref="C24:C25"/>
    <mergeCell ref="D24:D25"/>
    <mergeCell ref="E24:E25"/>
    <mergeCell ref="J24:J25"/>
    <mergeCell ref="K24:K25"/>
    <mergeCell ref="L24:L25"/>
    <mergeCell ref="A22:A23"/>
    <mergeCell ref="B22:B23"/>
    <mergeCell ref="C22:C23"/>
    <mergeCell ref="D22:D23"/>
    <mergeCell ref="E22:E23"/>
    <mergeCell ref="J22:J23"/>
    <mergeCell ref="K18:K19"/>
    <mergeCell ref="L18:L19"/>
    <mergeCell ref="A20:A21"/>
    <mergeCell ref="B20:B21"/>
    <mergeCell ref="C20:C21"/>
    <mergeCell ref="D20:D21"/>
    <mergeCell ref="E20:E21"/>
    <mergeCell ref="J20:J21"/>
    <mergeCell ref="K20:K21"/>
    <mergeCell ref="L20:L21"/>
    <mergeCell ref="A18:A19"/>
    <mergeCell ref="B18:B19"/>
    <mergeCell ref="C18:C19"/>
    <mergeCell ref="D18:D19"/>
    <mergeCell ref="E18:E19"/>
    <mergeCell ref="J18:J19"/>
    <mergeCell ref="K14:K15"/>
    <mergeCell ref="L14:L15"/>
    <mergeCell ref="A16:A17"/>
    <mergeCell ref="B16:B17"/>
    <mergeCell ref="C16:C17"/>
    <mergeCell ref="D16:D17"/>
    <mergeCell ref="E16:E17"/>
    <mergeCell ref="J16:J17"/>
    <mergeCell ref="K16:K17"/>
    <mergeCell ref="L16:L17"/>
    <mergeCell ref="A14:A15"/>
    <mergeCell ref="B14:B15"/>
    <mergeCell ref="C14:C15"/>
    <mergeCell ref="D14:D15"/>
    <mergeCell ref="E14:E15"/>
    <mergeCell ref="J14:J15"/>
    <mergeCell ref="A10:A11"/>
    <mergeCell ref="B10:B11"/>
    <mergeCell ref="C10:C11"/>
    <mergeCell ref="D10:D11"/>
    <mergeCell ref="E10:E11"/>
    <mergeCell ref="J10:J11"/>
    <mergeCell ref="K10:K11"/>
    <mergeCell ref="L10:L11"/>
    <mergeCell ref="A12:A13"/>
    <mergeCell ref="B12:B13"/>
    <mergeCell ref="C12:C13"/>
    <mergeCell ref="D12:D13"/>
    <mergeCell ref="E12:E13"/>
    <mergeCell ref="J12:J13"/>
    <mergeCell ref="K12:K13"/>
    <mergeCell ref="L12:L13"/>
    <mergeCell ref="M5:T5"/>
    <mergeCell ref="F6:G6"/>
    <mergeCell ref="H6:I6"/>
    <mergeCell ref="M6:P6"/>
    <mergeCell ref="Q6:T6"/>
    <mergeCell ref="A8:A9"/>
    <mergeCell ref="B8:B9"/>
    <mergeCell ref="C8:C9"/>
    <mergeCell ref="D8:D9"/>
    <mergeCell ref="E8:E9"/>
    <mergeCell ref="A4:A7"/>
    <mergeCell ref="B4:C7"/>
    <mergeCell ref="D4:I4"/>
    <mergeCell ref="J4:T4"/>
    <mergeCell ref="D5:D6"/>
    <mergeCell ref="E5:E6"/>
    <mergeCell ref="F5:I5"/>
    <mergeCell ref="J5:J7"/>
    <mergeCell ref="K5:K6"/>
    <mergeCell ref="L5:L6"/>
    <mergeCell ref="J8:J9"/>
    <mergeCell ref="K8:K9"/>
    <mergeCell ref="L8:L9"/>
  </mergeCells>
  <phoneticPr fontId="4"/>
  <dataValidations count="1">
    <dataValidation type="list" allowBlank="1" showInputMessage="1" showErrorMessage="1" sqref="J8:J79 J84:J121">
      <formula1>"有,無"</formula1>
    </dataValidation>
  </dataValidations>
  <printOptions horizontalCentered="1"/>
  <pageMargins left="0.78740157480314965" right="0.78740157480314965" top="0.51181102362204722" bottom="0.55118110236220474" header="0.51181102362204722" footer="0.43307086614173229"/>
  <pageSetup paperSize="8" scale="81" orientation="portrait" r:id="rId1"/>
  <headerFooter alignWithMargins="0">
    <oddFooter>&amp;L&amp;"ＭＳ Ｐ明朝,標準"※「計画」欄は、変圧器増設分及び新しく整備する空調設備について記入してください。
※「現状」欄の数値等は参考とし、現地の値を優先とします。</oddFooter>
  </headerFooter>
  <rowBreaks count="1" manualBreakCount="1">
    <brk id="79"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0"/>
  <sheetViews>
    <sheetView view="pageBreakPreview" zoomScaleNormal="100" zoomScaleSheetLayoutView="100" workbookViewId="0">
      <selection activeCell="I57" sqref="I57"/>
    </sheetView>
  </sheetViews>
  <sheetFormatPr defaultRowHeight="13.5" customHeight="1"/>
  <cols>
    <col min="1" max="1" width="5.625" style="64" bestFit="1" customWidth="1"/>
    <col min="2" max="2" width="9.75" style="64" bestFit="1" customWidth="1"/>
    <col min="3" max="3" width="7.5" style="64" bestFit="1" customWidth="1"/>
    <col min="4" max="4" width="5.5" style="64" bestFit="1" customWidth="1"/>
    <col min="5" max="5" width="13.25" style="64" customWidth="1"/>
    <col min="6" max="7" width="14.25" style="64" customWidth="1"/>
    <col min="8" max="8" width="14.25" style="63" customWidth="1"/>
    <col min="9" max="9" width="13.25" style="64" customWidth="1"/>
    <col min="10" max="13" width="14.25" style="63" customWidth="1"/>
    <col min="14" max="218" width="8.875" style="63"/>
    <col min="219" max="219" width="5.625" style="63" bestFit="1" customWidth="1"/>
    <col min="220" max="220" width="15.25" style="63" customWidth="1"/>
    <col min="221" max="221" width="5.625" style="63" bestFit="1" customWidth="1"/>
    <col min="222" max="222" width="8.875" style="63"/>
    <col min="223" max="226" width="9.625" style="63" customWidth="1"/>
    <col min="227" max="227" width="9.5" style="63" bestFit="1" customWidth="1"/>
    <col min="228" max="231" width="9.625" style="63" customWidth="1"/>
    <col min="232" max="232" width="11.125" style="63" customWidth="1"/>
    <col min="233" max="474" width="8.875" style="63"/>
    <col min="475" max="475" width="5.625" style="63" bestFit="1" customWidth="1"/>
    <col min="476" max="476" width="15.25" style="63" customWidth="1"/>
    <col min="477" max="477" width="5.625" style="63" bestFit="1" customWidth="1"/>
    <col min="478" max="478" width="8.875" style="63"/>
    <col min="479" max="482" width="9.625" style="63" customWidth="1"/>
    <col min="483" max="483" width="9.5" style="63" bestFit="1" customWidth="1"/>
    <col min="484" max="487" width="9.625" style="63" customWidth="1"/>
    <col min="488" max="488" width="11.125" style="63" customWidth="1"/>
    <col min="489" max="730" width="8.875" style="63"/>
    <col min="731" max="731" width="5.625" style="63" bestFit="1" customWidth="1"/>
    <col min="732" max="732" width="15.25" style="63" customWidth="1"/>
    <col min="733" max="733" width="5.625" style="63" bestFit="1" customWidth="1"/>
    <col min="734" max="734" width="8.875" style="63"/>
    <col min="735" max="738" width="9.625" style="63" customWidth="1"/>
    <col min="739" max="739" width="9.5" style="63" bestFit="1" customWidth="1"/>
    <col min="740" max="743" width="9.625" style="63" customWidth="1"/>
    <col min="744" max="744" width="11.125" style="63" customWidth="1"/>
    <col min="745" max="986" width="8.875" style="63"/>
    <col min="987" max="987" width="5.625" style="63" bestFit="1" customWidth="1"/>
    <col min="988" max="988" width="15.25" style="63" customWidth="1"/>
    <col min="989" max="989" width="5.625" style="63" bestFit="1" customWidth="1"/>
    <col min="990" max="990" width="8.875" style="63"/>
    <col min="991" max="994" width="9.625" style="63" customWidth="1"/>
    <col min="995" max="995" width="9.5" style="63" bestFit="1" customWidth="1"/>
    <col min="996" max="999" width="9.625" style="63" customWidth="1"/>
    <col min="1000" max="1000" width="11.125" style="63" customWidth="1"/>
    <col min="1001" max="1242" width="8.875" style="63"/>
    <col min="1243" max="1243" width="5.625" style="63" bestFit="1" customWidth="1"/>
    <col min="1244" max="1244" width="15.25" style="63" customWidth="1"/>
    <col min="1245" max="1245" width="5.625" style="63" bestFit="1" customWidth="1"/>
    <col min="1246" max="1246" width="8.875" style="63"/>
    <col min="1247" max="1250" width="9.625" style="63" customWidth="1"/>
    <col min="1251" max="1251" width="9.5" style="63" bestFit="1" customWidth="1"/>
    <col min="1252" max="1255" width="9.625" style="63" customWidth="1"/>
    <col min="1256" max="1256" width="11.125" style="63" customWidth="1"/>
    <col min="1257" max="1498" width="8.875" style="63"/>
    <col min="1499" max="1499" width="5.625" style="63" bestFit="1" customWidth="1"/>
    <col min="1500" max="1500" width="15.25" style="63" customWidth="1"/>
    <col min="1501" max="1501" width="5.625" style="63" bestFit="1" customWidth="1"/>
    <col min="1502" max="1502" width="8.875" style="63"/>
    <col min="1503" max="1506" width="9.625" style="63" customWidth="1"/>
    <col min="1507" max="1507" width="9.5" style="63" bestFit="1" customWidth="1"/>
    <col min="1508" max="1511" width="9.625" style="63" customWidth="1"/>
    <col min="1512" max="1512" width="11.125" style="63" customWidth="1"/>
    <col min="1513" max="1754" width="8.875" style="63"/>
    <col min="1755" max="1755" width="5.625" style="63" bestFit="1" customWidth="1"/>
    <col min="1756" max="1756" width="15.25" style="63" customWidth="1"/>
    <col min="1757" max="1757" width="5.625" style="63" bestFit="1" customWidth="1"/>
    <col min="1758" max="1758" width="8.875" style="63"/>
    <col min="1759" max="1762" width="9.625" style="63" customWidth="1"/>
    <col min="1763" max="1763" width="9.5" style="63" bestFit="1" customWidth="1"/>
    <col min="1764" max="1767" width="9.625" style="63" customWidth="1"/>
    <col min="1768" max="1768" width="11.125" style="63" customWidth="1"/>
    <col min="1769" max="2010" width="8.875" style="63"/>
    <col min="2011" max="2011" width="5.625" style="63" bestFit="1" customWidth="1"/>
    <col min="2012" max="2012" width="15.25" style="63" customWidth="1"/>
    <col min="2013" max="2013" width="5.625" style="63" bestFit="1" customWidth="1"/>
    <col min="2014" max="2014" width="8.875" style="63"/>
    <col min="2015" max="2018" width="9.625" style="63" customWidth="1"/>
    <col min="2019" max="2019" width="9.5" style="63" bestFit="1" customWidth="1"/>
    <col min="2020" max="2023" width="9.625" style="63" customWidth="1"/>
    <col min="2024" max="2024" width="11.125" style="63" customWidth="1"/>
    <col min="2025" max="2266" width="8.875" style="63"/>
    <col min="2267" max="2267" width="5.625" style="63" bestFit="1" customWidth="1"/>
    <col min="2268" max="2268" width="15.25" style="63" customWidth="1"/>
    <col min="2269" max="2269" width="5.625" style="63" bestFit="1" customWidth="1"/>
    <col min="2270" max="2270" width="8.875" style="63"/>
    <col min="2271" max="2274" width="9.625" style="63" customWidth="1"/>
    <col min="2275" max="2275" width="9.5" style="63" bestFit="1" customWidth="1"/>
    <col min="2276" max="2279" width="9.625" style="63" customWidth="1"/>
    <col min="2280" max="2280" width="11.125" style="63" customWidth="1"/>
    <col min="2281" max="2522" width="8.875" style="63"/>
    <col min="2523" max="2523" width="5.625" style="63" bestFit="1" customWidth="1"/>
    <col min="2524" max="2524" width="15.25" style="63" customWidth="1"/>
    <col min="2525" max="2525" width="5.625" style="63" bestFit="1" customWidth="1"/>
    <col min="2526" max="2526" width="8.875" style="63"/>
    <col min="2527" max="2530" width="9.625" style="63" customWidth="1"/>
    <col min="2531" max="2531" width="9.5" style="63" bestFit="1" customWidth="1"/>
    <col min="2532" max="2535" width="9.625" style="63" customWidth="1"/>
    <col min="2536" max="2536" width="11.125" style="63" customWidth="1"/>
    <col min="2537" max="2778" width="8.875" style="63"/>
    <col min="2779" max="2779" width="5.625" style="63" bestFit="1" customWidth="1"/>
    <col min="2780" max="2780" width="15.25" style="63" customWidth="1"/>
    <col min="2781" max="2781" width="5.625" style="63" bestFit="1" customWidth="1"/>
    <col min="2782" max="2782" width="8.875" style="63"/>
    <col min="2783" max="2786" width="9.625" style="63" customWidth="1"/>
    <col min="2787" max="2787" width="9.5" style="63" bestFit="1" customWidth="1"/>
    <col min="2788" max="2791" width="9.625" style="63" customWidth="1"/>
    <col min="2792" max="2792" width="11.125" style="63" customWidth="1"/>
    <col min="2793" max="3034" width="8.875" style="63"/>
    <col min="3035" max="3035" width="5.625" style="63" bestFit="1" customWidth="1"/>
    <col min="3036" max="3036" width="15.25" style="63" customWidth="1"/>
    <col min="3037" max="3037" width="5.625" style="63" bestFit="1" customWidth="1"/>
    <col min="3038" max="3038" width="8.875" style="63"/>
    <col min="3039" max="3042" width="9.625" style="63" customWidth="1"/>
    <col min="3043" max="3043" width="9.5" style="63" bestFit="1" customWidth="1"/>
    <col min="3044" max="3047" width="9.625" style="63" customWidth="1"/>
    <col min="3048" max="3048" width="11.125" style="63" customWidth="1"/>
    <col min="3049" max="3290" width="8.875" style="63"/>
    <col min="3291" max="3291" width="5.625" style="63" bestFit="1" customWidth="1"/>
    <col min="3292" max="3292" width="15.25" style="63" customWidth="1"/>
    <col min="3293" max="3293" width="5.625" style="63" bestFit="1" customWidth="1"/>
    <col min="3294" max="3294" width="8.875" style="63"/>
    <col min="3295" max="3298" width="9.625" style="63" customWidth="1"/>
    <col min="3299" max="3299" width="9.5" style="63" bestFit="1" customWidth="1"/>
    <col min="3300" max="3303" width="9.625" style="63" customWidth="1"/>
    <col min="3304" max="3304" width="11.125" style="63" customWidth="1"/>
    <col min="3305" max="3546" width="8.875" style="63"/>
    <col min="3547" max="3547" width="5.625" style="63" bestFit="1" customWidth="1"/>
    <col min="3548" max="3548" width="15.25" style="63" customWidth="1"/>
    <col min="3549" max="3549" width="5.625" style="63" bestFit="1" customWidth="1"/>
    <col min="3550" max="3550" width="8.875" style="63"/>
    <col min="3551" max="3554" width="9.625" style="63" customWidth="1"/>
    <col min="3555" max="3555" width="9.5" style="63" bestFit="1" customWidth="1"/>
    <col min="3556" max="3559" width="9.625" style="63" customWidth="1"/>
    <col min="3560" max="3560" width="11.125" style="63" customWidth="1"/>
    <col min="3561" max="3802" width="8.875" style="63"/>
    <col min="3803" max="3803" width="5.625" style="63" bestFit="1" customWidth="1"/>
    <col min="3804" max="3804" width="15.25" style="63" customWidth="1"/>
    <col min="3805" max="3805" width="5.625" style="63" bestFit="1" customWidth="1"/>
    <col min="3806" max="3806" width="8.875" style="63"/>
    <col min="3807" max="3810" width="9.625" style="63" customWidth="1"/>
    <col min="3811" max="3811" width="9.5" style="63" bestFit="1" customWidth="1"/>
    <col min="3812" max="3815" width="9.625" style="63" customWidth="1"/>
    <col min="3816" max="3816" width="11.125" style="63" customWidth="1"/>
    <col min="3817" max="4058" width="8.875" style="63"/>
    <col min="4059" max="4059" width="5.625" style="63" bestFit="1" customWidth="1"/>
    <col min="4060" max="4060" width="15.25" style="63" customWidth="1"/>
    <col min="4061" max="4061" width="5.625" style="63" bestFit="1" customWidth="1"/>
    <col min="4062" max="4062" width="8.875" style="63"/>
    <col min="4063" max="4066" width="9.625" style="63" customWidth="1"/>
    <col min="4067" max="4067" width="9.5" style="63" bestFit="1" customWidth="1"/>
    <col min="4068" max="4071" width="9.625" style="63" customWidth="1"/>
    <col min="4072" max="4072" width="11.125" style="63" customWidth="1"/>
    <col min="4073" max="4314" width="8.875" style="63"/>
    <col min="4315" max="4315" width="5.625" style="63" bestFit="1" customWidth="1"/>
    <col min="4316" max="4316" width="15.25" style="63" customWidth="1"/>
    <col min="4317" max="4317" width="5.625" style="63" bestFit="1" customWidth="1"/>
    <col min="4318" max="4318" width="8.875" style="63"/>
    <col min="4319" max="4322" width="9.625" style="63" customWidth="1"/>
    <col min="4323" max="4323" width="9.5" style="63" bestFit="1" customWidth="1"/>
    <col min="4324" max="4327" width="9.625" style="63" customWidth="1"/>
    <col min="4328" max="4328" width="11.125" style="63" customWidth="1"/>
    <col min="4329" max="4570" width="8.875" style="63"/>
    <col min="4571" max="4571" width="5.625" style="63" bestFit="1" customWidth="1"/>
    <col min="4572" max="4572" width="15.25" style="63" customWidth="1"/>
    <col min="4573" max="4573" width="5.625" style="63" bestFit="1" customWidth="1"/>
    <col min="4574" max="4574" width="8.875" style="63"/>
    <col min="4575" max="4578" width="9.625" style="63" customWidth="1"/>
    <col min="4579" max="4579" width="9.5" style="63" bestFit="1" customWidth="1"/>
    <col min="4580" max="4583" width="9.625" style="63" customWidth="1"/>
    <col min="4584" max="4584" width="11.125" style="63" customWidth="1"/>
    <col min="4585" max="4826" width="8.875" style="63"/>
    <col min="4827" max="4827" width="5.625" style="63" bestFit="1" customWidth="1"/>
    <col min="4828" max="4828" width="15.25" style="63" customWidth="1"/>
    <col min="4829" max="4829" width="5.625" style="63" bestFit="1" customWidth="1"/>
    <col min="4830" max="4830" width="8.875" style="63"/>
    <col min="4831" max="4834" width="9.625" style="63" customWidth="1"/>
    <col min="4835" max="4835" width="9.5" style="63" bestFit="1" customWidth="1"/>
    <col min="4836" max="4839" width="9.625" style="63" customWidth="1"/>
    <col min="4840" max="4840" width="11.125" style="63" customWidth="1"/>
    <col min="4841" max="5082" width="8.875" style="63"/>
    <col min="5083" max="5083" width="5.625" style="63" bestFit="1" customWidth="1"/>
    <col min="5084" max="5084" width="15.25" style="63" customWidth="1"/>
    <col min="5085" max="5085" width="5.625" style="63" bestFit="1" customWidth="1"/>
    <col min="5086" max="5086" width="8.875" style="63"/>
    <col min="5087" max="5090" width="9.625" style="63" customWidth="1"/>
    <col min="5091" max="5091" width="9.5" style="63" bestFit="1" customWidth="1"/>
    <col min="5092" max="5095" width="9.625" style="63" customWidth="1"/>
    <col min="5096" max="5096" width="11.125" style="63" customWidth="1"/>
    <col min="5097" max="5338" width="8.875" style="63"/>
    <col min="5339" max="5339" width="5.625" style="63" bestFit="1" customWidth="1"/>
    <col min="5340" max="5340" width="15.25" style="63" customWidth="1"/>
    <col min="5341" max="5341" width="5.625" style="63" bestFit="1" customWidth="1"/>
    <col min="5342" max="5342" width="8.875" style="63"/>
    <col min="5343" max="5346" width="9.625" style="63" customWidth="1"/>
    <col min="5347" max="5347" width="9.5" style="63" bestFit="1" customWidth="1"/>
    <col min="5348" max="5351" width="9.625" style="63" customWidth="1"/>
    <col min="5352" max="5352" width="11.125" style="63" customWidth="1"/>
    <col min="5353" max="5594" width="8.875" style="63"/>
    <col min="5595" max="5595" width="5.625" style="63" bestFit="1" customWidth="1"/>
    <col min="5596" max="5596" width="15.25" style="63" customWidth="1"/>
    <col min="5597" max="5597" width="5.625" style="63" bestFit="1" customWidth="1"/>
    <col min="5598" max="5598" width="8.875" style="63"/>
    <col min="5599" max="5602" width="9.625" style="63" customWidth="1"/>
    <col min="5603" max="5603" width="9.5" style="63" bestFit="1" customWidth="1"/>
    <col min="5604" max="5607" width="9.625" style="63" customWidth="1"/>
    <col min="5608" max="5608" width="11.125" style="63" customWidth="1"/>
    <col min="5609" max="5850" width="8.875" style="63"/>
    <col min="5851" max="5851" width="5.625" style="63" bestFit="1" customWidth="1"/>
    <col min="5852" max="5852" width="15.25" style="63" customWidth="1"/>
    <col min="5853" max="5853" width="5.625" style="63" bestFit="1" customWidth="1"/>
    <col min="5854" max="5854" width="8.875" style="63"/>
    <col min="5855" max="5858" width="9.625" style="63" customWidth="1"/>
    <col min="5859" max="5859" width="9.5" style="63" bestFit="1" customWidth="1"/>
    <col min="5860" max="5863" width="9.625" style="63" customWidth="1"/>
    <col min="5864" max="5864" width="11.125" style="63" customWidth="1"/>
    <col min="5865" max="6106" width="8.875" style="63"/>
    <col min="6107" max="6107" width="5.625" style="63" bestFit="1" customWidth="1"/>
    <col min="6108" max="6108" width="15.25" style="63" customWidth="1"/>
    <col min="6109" max="6109" width="5.625" style="63" bestFit="1" customWidth="1"/>
    <col min="6110" max="6110" width="8.875" style="63"/>
    <col min="6111" max="6114" width="9.625" style="63" customWidth="1"/>
    <col min="6115" max="6115" width="9.5" style="63" bestFit="1" customWidth="1"/>
    <col min="6116" max="6119" width="9.625" style="63" customWidth="1"/>
    <col min="6120" max="6120" width="11.125" style="63" customWidth="1"/>
    <col min="6121" max="6362" width="8.875" style="63"/>
    <col min="6363" max="6363" width="5.625" style="63" bestFit="1" customWidth="1"/>
    <col min="6364" max="6364" width="15.25" style="63" customWidth="1"/>
    <col min="6365" max="6365" width="5.625" style="63" bestFit="1" customWidth="1"/>
    <col min="6366" max="6366" width="8.875" style="63"/>
    <col min="6367" max="6370" width="9.625" style="63" customWidth="1"/>
    <col min="6371" max="6371" width="9.5" style="63" bestFit="1" customWidth="1"/>
    <col min="6372" max="6375" width="9.625" style="63" customWidth="1"/>
    <col min="6376" max="6376" width="11.125" style="63" customWidth="1"/>
    <col min="6377" max="6618" width="8.875" style="63"/>
    <col min="6619" max="6619" width="5.625" style="63" bestFit="1" customWidth="1"/>
    <col min="6620" max="6620" width="15.25" style="63" customWidth="1"/>
    <col min="6621" max="6621" width="5.625" style="63" bestFit="1" customWidth="1"/>
    <col min="6622" max="6622" width="8.875" style="63"/>
    <col min="6623" max="6626" width="9.625" style="63" customWidth="1"/>
    <col min="6627" max="6627" width="9.5" style="63" bestFit="1" customWidth="1"/>
    <col min="6628" max="6631" width="9.625" style="63" customWidth="1"/>
    <col min="6632" max="6632" width="11.125" style="63" customWidth="1"/>
    <col min="6633" max="6874" width="8.875" style="63"/>
    <col min="6875" max="6875" width="5.625" style="63" bestFit="1" customWidth="1"/>
    <col min="6876" max="6876" width="15.25" style="63" customWidth="1"/>
    <col min="6877" max="6877" width="5.625" style="63" bestFit="1" customWidth="1"/>
    <col min="6878" max="6878" width="8.875" style="63"/>
    <col min="6879" max="6882" width="9.625" style="63" customWidth="1"/>
    <col min="6883" max="6883" width="9.5" style="63" bestFit="1" customWidth="1"/>
    <col min="6884" max="6887" width="9.625" style="63" customWidth="1"/>
    <col min="6888" max="6888" width="11.125" style="63" customWidth="1"/>
    <col min="6889" max="7130" width="8.875" style="63"/>
    <col min="7131" max="7131" width="5.625" style="63" bestFit="1" customWidth="1"/>
    <col min="7132" max="7132" width="15.25" style="63" customWidth="1"/>
    <col min="7133" max="7133" width="5.625" style="63" bestFit="1" customWidth="1"/>
    <col min="7134" max="7134" width="8.875" style="63"/>
    <col min="7135" max="7138" width="9.625" style="63" customWidth="1"/>
    <col min="7139" max="7139" width="9.5" style="63" bestFit="1" customWidth="1"/>
    <col min="7140" max="7143" width="9.625" style="63" customWidth="1"/>
    <col min="7144" max="7144" width="11.125" style="63" customWidth="1"/>
    <col min="7145" max="7386" width="8.875" style="63"/>
    <col min="7387" max="7387" width="5.625" style="63" bestFit="1" customWidth="1"/>
    <col min="7388" max="7388" width="15.25" style="63" customWidth="1"/>
    <col min="7389" max="7389" width="5.625" style="63" bestFit="1" customWidth="1"/>
    <col min="7390" max="7390" width="8.875" style="63"/>
    <col min="7391" max="7394" width="9.625" style="63" customWidth="1"/>
    <col min="7395" max="7395" width="9.5" style="63" bestFit="1" customWidth="1"/>
    <col min="7396" max="7399" width="9.625" style="63" customWidth="1"/>
    <col min="7400" max="7400" width="11.125" style="63" customWidth="1"/>
    <col min="7401" max="7642" width="8.875" style="63"/>
    <col min="7643" max="7643" width="5.625" style="63" bestFit="1" customWidth="1"/>
    <col min="7644" max="7644" width="15.25" style="63" customWidth="1"/>
    <col min="7645" max="7645" width="5.625" style="63" bestFit="1" customWidth="1"/>
    <col min="7646" max="7646" width="8.875" style="63"/>
    <col min="7647" max="7650" width="9.625" style="63" customWidth="1"/>
    <col min="7651" max="7651" width="9.5" style="63" bestFit="1" customWidth="1"/>
    <col min="7652" max="7655" width="9.625" style="63" customWidth="1"/>
    <col min="7656" max="7656" width="11.125" style="63" customWidth="1"/>
    <col min="7657" max="7898" width="8.875" style="63"/>
    <col min="7899" max="7899" width="5.625" style="63" bestFit="1" customWidth="1"/>
    <col min="7900" max="7900" width="15.25" style="63" customWidth="1"/>
    <col min="7901" max="7901" width="5.625" style="63" bestFit="1" customWidth="1"/>
    <col min="7902" max="7902" width="8.875" style="63"/>
    <col min="7903" max="7906" width="9.625" style="63" customWidth="1"/>
    <col min="7907" max="7907" width="9.5" style="63" bestFit="1" customWidth="1"/>
    <col min="7908" max="7911" width="9.625" style="63" customWidth="1"/>
    <col min="7912" max="7912" width="11.125" style="63" customWidth="1"/>
    <col min="7913" max="8154" width="8.875" style="63"/>
    <col min="8155" max="8155" width="5.625" style="63" bestFit="1" customWidth="1"/>
    <col min="8156" max="8156" width="15.25" style="63" customWidth="1"/>
    <col min="8157" max="8157" width="5.625" style="63" bestFit="1" customWidth="1"/>
    <col min="8158" max="8158" width="8.875" style="63"/>
    <col min="8159" max="8162" width="9.625" style="63" customWidth="1"/>
    <col min="8163" max="8163" width="9.5" style="63" bestFit="1" customWidth="1"/>
    <col min="8164" max="8167" width="9.625" style="63" customWidth="1"/>
    <col min="8168" max="8168" width="11.125" style="63" customWidth="1"/>
    <col min="8169" max="8410" width="8.875" style="63"/>
    <col min="8411" max="8411" width="5.625" style="63" bestFit="1" customWidth="1"/>
    <col min="8412" max="8412" width="15.25" style="63" customWidth="1"/>
    <col min="8413" max="8413" width="5.625" style="63" bestFit="1" customWidth="1"/>
    <col min="8414" max="8414" width="8.875" style="63"/>
    <col min="8415" max="8418" width="9.625" style="63" customWidth="1"/>
    <col min="8419" max="8419" width="9.5" style="63" bestFit="1" customWidth="1"/>
    <col min="8420" max="8423" width="9.625" style="63" customWidth="1"/>
    <col min="8424" max="8424" width="11.125" style="63" customWidth="1"/>
    <col min="8425" max="8666" width="8.875" style="63"/>
    <col min="8667" max="8667" width="5.625" style="63" bestFit="1" customWidth="1"/>
    <col min="8668" max="8668" width="15.25" style="63" customWidth="1"/>
    <col min="8669" max="8669" width="5.625" style="63" bestFit="1" customWidth="1"/>
    <col min="8670" max="8670" width="8.875" style="63"/>
    <col min="8671" max="8674" width="9.625" style="63" customWidth="1"/>
    <col min="8675" max="8675" width="9.5" style="63" bestFit="1" customWidth="1"/>
    <col min="8676" max="8679" width="9.625" style="63" customWidth="1"/>
    <col min="8680" max="8680" width="11.125" style="63" customWidth="1"/>
    <col min="8681" max="8922" width="8.875" style="63"/>
    <col min="8923" max="8923" width="5.625" style="63" bestFit="1" customWidth="1"/>
    <col min="8924" max="8924" width="15.25" style="63" customWidth="1"/>
    <col min="8925" max="8925" width="5.625" style="63" bestFit="1" customWidth="1"/>
    <col min="8926" max="8926" width="8.875" style="63"/>
    <col min="8927" max="8930" width="9.625" style="63" customWidth="1"/>
    <col min="8931" max="8931" width="9.5" style="63" bestFit="1" customWidth="1"/>
    <col min="8932" max="8935" width="9.625" style="63" customWidth="1"/>
    <col min="8936" max="8936" width="11.125" style="63" customWidth="1"/>
    <col min="8937" max="9178" width="8.875" style="63"/>
    <col min="9179" max="9179" width="5.625" style="63" bestFit="1" customWidth="1"/>
    <col min="9180" max="9180" width="15.25" style="63" customWidth="1"/>
    <col min="9181" max="9181" width="5.625" style="63" bestFit="1" customWidth="1"/>
    <col min="9182" max="9182" width="8.875" style="63"/>
    <col min="9183" max="9186" width="9.625" style="63" customWidth="1"/>
    <col min="9187" max="9187" width="9.5" style="63" bestFit="1" customWidth="1"/>
    <col min="9188" max="9191" width="9.625" style="63" customWidth="1"/>
    <col min="9192" max="9192" width="11.125" style="63" customWidth="1"/>
    <col min="9193" max="9434" width="8.875" style="63"/>
    <col min="9435" max="9435" width="5.625" style="63" bestFit="1" customWidth="1"/>
    <col min="9436" max="9436" width="15.25" style="63" customWidth="1"/>
    <col min="9437" max="9437" width="5.625" style="63" bestFit="1" customWidth="1"/>
    <col min="9438" max="9438" width="8.875" style="63"/>
    <col min="9439" max="9442" width="9.625" style="63" customWidth="1"/>
    <col min="9443" max="9443" width="9.5" style="63" bestFit="1" customWidth="1"/>
    <col min="9444" max="9447" width="9.625" style="63" customWidth="1"/>
    <col min="9448" max="9448" width="11.125" style="63" customWidth="1"/>
    <col min="9449" max="9690" width="8.875" style="63"/>
    <col min="9691" max="9691" width="5.625" style="63" bestFit="1" customWidth="1"/>
    <col min="9692" max="9692" width="15.25" style="63" customWidth="1"/>
    <col min="9693" max="9693" width="5.625" style="63" bestFit="1" customWidth="1"/>
    <col min="9694" max="9694" width="8.875" style="63"/>
    <col min="9695" max="9698" width="9.625" style="63" customWidth="1"/>
    <col min="9699" max="9699" width="9.5" style="63" bestFit="1" customWidth="1"/>
    <col min="9700" max="9703" width="9.625" style="63" customWidth="1"/>
    <col min="9704" max="9704" width="11.125" style="63" customWidth="1"/>
    <col min="9705" max="9946" width="8.875" style="63"/>
    <col min="9947" max="9947" width="5.625" style="63" bestFit="1" customWidth="1"/>
    <col min="9948" max="9948" width="15.25" style="63" customWidth="1"/>
    <col min="9949" max="9949" width="5.625" style="63" bestFit="1" customWidth="1"/>
    <col min="9950" max="9950" width="8.875" style="63"/>
    <col min="9951" max="9954" width="9.625" style="63" customWidth="1"/>
    <col min="9955" max="9955" width="9.5" style="63" bestFit="1" customWidth="1"/>
    <col min="9956" max="9959" width="9.625" style="63" customWidth="1"/>
    <col min="9960" max="9960" width="11.125" style="63" customWidth="1"/>
    <col min="9961" max="10202" width="8.875" style="63"/>
    <col min="10203" max="10203" width="5.625" style="63" bestFit="1" customWidth="1"/>
    <col min="10204" max="10204" width="15.25" style="63" customWidth="1"/>
    <col min="10205" max="10205" width="5.625" style="63" bestFit="1" customWidth="1"/>
    <col min="10206" max="10206" width="8.875" style="63"/>
    <col min="10207" max="10210" width="9.625" style="63" customWidth="1"/>
    <col min="10211" max="10211" width="9.5" style="63" bestFit="1" customWidth="1"/>
    <col min="10212" max="10215" width="9.625" style="63" customWidth="1"/>
    <col min="10216" max="10216" width="11.125" style="63" customWidth="1"/>
    <col min="10217" max="10458" width="8.875" style="63"/>
    <col min="10459" max="10459" width="5.625" style="63" bestFit="1" customWidth="1"/>
    <col min="10460" max="10460" width="15.25" style="63" customWidth="1"/>
    <col min="10461" max="10461" width="5.625" style="63" bestFit="1" customWidth="1"/>
    <col min="10462" max="10462" width="8.875" style="63"/>
    <col min="10463" max="10466" width="9.625" style="63" customWidth="1"/>
    <col min="10467" max="10467" width="9.5" style="63" bestFit="1" customWidth="1"/>
    <col min="10468" max="10471" width="9.625" style="63" customWidth="1"/>
    <col min="10472" max="10472" width="11.125" style="63" customWidth="1"/>
    <col min="10473" max="10714" width="8.875" style="63"/>
    <col min="10715" max="10715" width="5.625" style="63" bestFit="1" customWidth="1"/>
    <col min="10716" max="10716" width="15.25" style="63" customWidth="1"/>
    <col min="10717" max="10717" width="5.625" style="63" bestFit="1" customWidth="1"/>
    <col min="10718" max="10718" width="8.875" style="63"/>
    <col min="10719" max="10722" width="9.625" style="63" customWidth="1"/>
    <col min="10723" max="10723" width="9.5" style="63" bestFit="1" customWidth="1"/>
    <col min="10724" max="10727" width="9.625" style="63" customWidth="1"/>
    <col min="10728" max="10728" width="11.125" style="63" customWidth="1"/>
    <col min="10729" max="10970" width="8.875" style="63"/>
    <col min="10971" max="10971" width="5.625" style="63" bestFit="1" customWidth="1"/>
    <col min="10972" max="10972" width="15.25" style="63" customWidth="1"/>
    <col min="10973" max="10973" width="5.625" style="63" bestFit="1" customWidth="1"/>
    <col min="10974" max="10974" width="8.875" style="63"/>
    <col min="10975" max="10978" width="9.625" style="63" customWidth="1"/>
    <col min="10979" max="10979" width="9.5" style="63" bestFit="1" customWidth="1"/>
    <col min="10980" max="10983" width="9.625" style="63" customWidth="1"/>
    <col min="10984" max="10984" width="11.125" style="63" customWidth="1"/>
    <col min="10985" max="11226" width="8.875" style="63"/>
    <col min="11227" max="11227" width="5.625" style="63" bestFit="1" customWidth="1"/>
    <col min="11228" max="11228" width="15.25" style="63" customWidth="1"/>
    <col min="11229" max="11229" width="5.625" style="63" bestFit="1" customWidth="1"/>
    <col min="11230" max="11230" width="8.875" style="63"/>
    <col min="11231" max="11234" width="9.625" style="63" customWidth="1"/>
    <col min="11235" max="11235" width="9.5" style="63" bestFit="1" customWidth="1"/>
    <col min="11236" max="11239" width="9.625" style="63" customWidth="1"/>
    <col min="11240" max="11240" width="11.125" style="63" customWidth="1"/>
    <col min="11241" max="11482" width="8.875" style="63"/>
    <col min="11483" max="11483" width="5.625" style="63" bestFit="1" customWidth="1"/>
    <col min="11484" max="11484" width="15.25" style="63" customWidth="1"/>
    <col min="11485" max="11485" width="5.625" style="63" bestFit="1" customWidth="1"/>
    <col min="11486" max="11486" width="8.875" style="63"/>
    <col min="11487" max="11490" width="9.625" style="63" customWidth="1"/>
    <col min="11491" max="11491" width="9.5" style="63" bestFit="1" customWidth="1"/>
    <col min="11492" max="11495" width="9.625" style="63" customWidth="1"/>
    <col min="11496" max="11496" width="11.125" style="63" customWidth="1"/>
    <col min="11497" max="11738" width="8.875" style="63"/>
    <col min="11739" max="11739" width="5.625" style="63" bestFit="1" customWidth="1"/>
    <col min="11740" max="11740" width="15.25" style="63" customWidth="1"/>
    <col min="11741" max="11741" width="5.625" style="63" bestFit="1" customWidth="1"/>
    <col min="11742" max="11742" width="8.875" style="63"/>
    <col min="11743" max="11746" width="9.625" style="63" customWidth="1"/>
    <col min="11747" max="11747" width="9.5" style="63" bestFit="1" customWidth="1"/>
    <col min="11748" max="11751" width="9.625" style="63" customWidth="1"/>
    <col min="11752" max="11752" width="11.125" style="63" customWidth="1"/>
    <col min="11753" max="11994" width="8.875" style="63"/>
    <col min="11995" max="11995" width="5.625" style="63" bestFit="1" customWidth="1"/>
    <col min="11996" max="11996" width="15.25" style="63" customWidth="1"/>
    <col min="11997" max="11997" width="5.625" style="63" bestFit="1" customWidth="1"/>
    <col min="11998" max="11998" width="8.875" style="63"/>
    <col min="11999" max="12002" width="9.625" style="63" customWidth="1"/>
    <col min="12003" max="12003" width="9.5" style="63" bestFit="1" customWidth="1"/>
    <col min="12004" max="12007" width="9.625" style="63" customWidth="1"/>
    <col min="12008" max="12008" width="11.125" style="63" customWidth="1"/>
    <col min="12009" max="12250" width="8.875" style="63"/>
    <col min="12251" max="12251" width="5.625" style="63" bestFit="1" customWidth="1"/>
    <col min="12252" max="12252" width="15.25" style="63" customWidth="1"/>
    <col min="12253" max="12253" width="5.625" style="63" bestFit="1" customWidth="1"/>
    <col min="12254" max="12254" width="8.875" style="63"/>
    <col min="12255" max="12258" width="9.625" style="63" customWidth="1"/>
    <col min="12259" max="12259" width="9.5" style="63" bestFit="1" customWidth="1"/>
    <col min="12260" max="12263" width="9.625" style="63" customWidth="1"/>
    <col min="12264" max="12264" width="11.125" style="63" customWidth="1"/>
    <col min="12265" max="12506" width="8.875" style="63"/>
    <col min="12507" max="12507" width="5.625" style="63" bestFit="1" customWidth="1"/>
    <col min="12508" max="12508" width="15.25" style="63" customWidth="1"/>
    <col min="12509" max="12509" width="5.625" style="63" bestFit="1" customWidth="1"/>
    <col min="12510" max="12510" width="8.875" style="63"/>
    <col min="12511" max="12514" width="9.625" style="63" customWidth="1"/>
    <col min="12515" max="12515" width="9.5" style="63" bestFit="1" customWidth="1"/>
    <col min="12516" max="12519" width="9.625" style="63" customWidth="1"/>
    <col min="12520" max="12520" width="11.125" style="63" customWidth="1"/>
    <col min="12521" max="12762" width="8.875" style="63"/>
    <col min="12763" max="12763" width="5.625" style="63" bestFit="1" customWidth="1"/>
    <col min="12764" max="12764" width="15.25" style="63" customWidth="1"/>
    <col min="12765" max="12765" width="5.625" style="63" bestFit="1" customWidth="1"/>
    <col min="12766" max="12766" width="8.875" style="63"/>
    <col min="12767" max="12770" width="9.625" style="63" customWidth="1"/>
    <col min="12771" max="12771" width="9.5" style="63" bestFit="1" customWidth="1"/>
    <col min="12772" max="12775" width="9.625" style="63" customWidth="1"/>
    <col min="12776" max="12776" width="11.125" style="63" customWidth="1"/>
    <col min="12777" max="13018" width="8.875" style="63"/>
    <col min="13019" max="13019" width="5.625" style="63" bestFit="1" customWidth="1"/>
    <col min="13020" max="13020" width="15.25" style="63" customWidth="1"/>
    <col min="13021" max="13021" width="5.625" style="63" bestFit="1" customWidth="1"/>
    <col min="13022" max="13022" width="8.875" style="63"/>
    <col min="13023" max="13026" width="9.625" style="63" customWidth="1"/>
    <col min="13027" max="13027" width="9.5" style="63" bestFit="1" customWidth="1"/>
    <col min="13028" max="13031" width="9.625" style="63" customWidth="1"/>
    <col min="13032" max="13032" width="11.125" style="63" customWidth="1"/>
    <col min="13033" max="13274" width="8.875" style="63"/>
    <col min="13275" max="13275" width="5.625" style="63" bestFit="1" customWidth="1"/>
    <col min="13276" max="13276" width="15.25" style="63" customWidth="1"/>
    <col min="13277" max="13277" width="5.625" style="63" bestFit="1" customWidth="1"/>
    <col min="13278" max="13278" width="8.875" style="63"/>
    <col min="13279" max="13282" width="9.625" style="63" customWidth="1"/>
    <col min="13283" max="13283" width="9.5" style="63" bestFit="1" customWidth="1"/>
    <col min="13284" max="13287" width="9.625" style="63" customWidth="1"/>
    <col min="13288" max="13288" width="11.125" style="63" customWidth="1"/>
    <col min="13289" max="13530" width="8.875" style="63"/>
    <col min="13531" max="13531" width="5.625" style="63" bestFit="1" customWidth="1"/>
    <col min="13532" max="13532" width="15.25" style="63" customWidth="1"/>
    <col min="13533" max="13533" width="5.625" style="63" bestFit="1" customWidth="1"/>
    <col min="13534" max="13534" width="8.875" style="63"/>
    <col min="13535" max="13538" width="9.625" style="63" customWidth="1"/>
    <col min="13539" max="13539" width="9.5" style="63" bestFit="1" customWidth="1"/>
    <col min="13540" max="13543" width="9.625" style="63" customWidth="1"/>
    <col min="13544" max="13544" width="11.125" style="63" customWidth="1"/>
    <col min="13545" max="13786" width="8.875" style="63"/>
    <col min="13787" max="13787" width="5.625" style="63" bestFit="1" customWidth="1"/>
    <col min="13788" max="13788" width="15.25" style="63" customWidth="1"/>
    <col min="13789" max="13789" width="5.625" style="63" bestFit="1" customWidth="1"/>
    <col min="13790" max="13790" width="8.875" style="63"/>
    <col min="13791" max="13794" width="9.625" style="63" customWidth="1"/>
    <col min="13795" max="13795" width="9.5" style="63" bestFit="1" customWidth="1"/>
    <col min="13796" max="13799" width="9.625" style="63" customWidth="1"/>
    <col min="13800" max="13800" width="11.125" style="63" customWidth="1"/>
    <col min="13801" max="14042" width="8.875" style="63"/>
    <col min="14043" max="14043" width="5.625" style="63" bestFit="1" customWidth="1"/>
    <col min="14044" max="14044" width="15.25" style="63" customWidth="1"/>
    <col min="14045" max="14045" width="5.625" style="63" bestFit="1" customWidth="1"/>
    <col min="14046" max="14046" width="8.875" style="63"/>
    <col min="14047" max="14050" width="9.625" style="63" customWidth="1"/>
    <col min="14051" max="14051" width="9.5" style="63" bestFit="1" customWidth="1"/>
    <col min="14052" max="14055" width="9.625" style="63" customWidth="1"/>
    <col min="14056" max="14056" width="11.125" style="63" customWidth="1"/>
    <col min="14057" max="14298" width="8.875" style="63"/>
    <col min="14299" max="14299" width="5.625" style="63" bestFit="1" customWidth="1"/>
    <col min="14300" max="14300" width="15.25" style="63" customWidth="1"/>
    <col min="14301" max="14301" width="5.625" style="63" bestFit="1" customWidth="1"/>
    <col min="14302" max="14302" width="8.875" style="63"/>
    <col min="14303" max="14306" width="9.625" style="63" customWidth="1"/>
    <col min="14307" max="14307" width="9.5" style="63" bestFit="1" customWidth="1"/>
    <col min="14308" max="14311" width="9.625" style="63" customWidth="1"/>
    <col min="14312" max="14312" width="11.125" style="63" customWidth="1"/>
    <col min="14313" max="14554" width="8.875" style="63"/>
    <col min="14555" max="14555" width="5.625" style="63" bestFit="1" customWidth="1"/>
    <col min="14556" max="14556" width="15.25" style="63" customWidth="1"/>
    <col min="14557" max="14557" width="5.625" style="63" bestFit="1" customWidth="1"/>
    <col min="14558" max="14558" width="8.875" style="63"/>
    <col min="14559" max="14562" width="9.625" style="63" customWidth="1"/>
    <col min="14563" max="14563" width="9.5" style="63" bestFit="1" customWidth="1"/>
    <col min="14564" max="14567" width="9.625" style="63" customWidth="1"/>
    <col min="14568" max="14568" width="11.125" style="63" customWidth="1"/>
    <col min="14569" max="14810" width="8.875" style="63"/>
    <col min="14811" max="14811" width="5.625" style="63" bestFit="1" customWidth="1"/>
    <col min="14812" max="14812" width="15.25" style="63" customWidth="1"/>
    <col min="14813" max="14813" width="5.625" style="63" bestFit="1" customWidth="1"/>
    <col min="14814" max="14814" width="8.875" style="63"/>
    <col min="14815" max="14818" width="9.625" style="63" customWidth="1"/>
    <col min="14819" max="14819" width="9.5" style="63" bestFit="1" customWidth="1"/>
    <col min="14820" max="14823" width="9.625" style="63" customWidth="1"/>
    <col min="14824" max="14824" width="11.125" style="63" customWidth="1"/>
    <col min="14825" max="15066" width="8.875" style="63"/>
    <col min="15067" max="15067" width="5.625" style="63" bestFit="1" customWidth="1"/>
    <col min="15068" max="15068" width="15.25" style="63" customWidth="1"/>
    <col min="15069" max="15069" width="5.625" style="63" bestFit="1" customWidth="1"/>
    <col min="15070" max="15070" width="8.875" style="63"/>
    <col min="15071" max="15074" width="9.625" style="63" customWidth="1"/>
    <col min="15075" max="15075" width="9.5" style="63" bestFit="1" customWidth="1"/>
    <col min="15076" max="15079" width="9.625" style="63" customWidth="1"/>
    <col min="15080" max="15080" width="11.125" style="63" customWidth="1"/>
    <col min="15081" max="15322" width="8.875" style="63"/>
    <col min="15323" max="15323" width="5.625" style="63" bestFit="1" customWidth="1"/>
    <col min="15324" max="15324" width="15.25" style="63" customWidth="1"/>
    <col min="15325" max="15325" width="5.625" style="63" bestFit="1" customWidth="1"/>
    <col min="15326" max="15326" width="8.875" style="63"/>
    <col min="15327" max="15330" width="9.625" style="63" customWidth="1"/>
    <col min="15331" max="15331" width="9.5" style="63" bestFit="1" customWidth="1"/>
    <col min="15332" max="15335" width="9.625" style="63" customWidth="1"/>
    <col min="15336" max="15336" width="11.125" style="63" customWidth="1"/>
    <col min="15337" max="15578" width="8.875" style="63"/>
    <col min="15579" max="15579" width="5.625" style="63" bestFit="1" customWidth="1"/>
    <col min="15580" max="15580" width="15.25" style="63" customWidth="1"/>
    <col min="15581" max="15581" width="5.625" style="63" bestFit="1" customWidth="1"/>
    <col min="15582" max="15582" width="8.875" style="63"/>
    <col min="15583" max="15586" width="9.625" style="63" customWidth="1"/>
    <col min="15587" max="15587" width="9.5" style="63" bestFit="1" customWidth="1"/>
    <col min="15588" max="15591" width="9.625" style="63" customWidth="1"/>
    <col min="15592" max="15592" width="11.125" style="63" customWidth="1"/>
    <col min="15593" max="15834" width="8.875" style="63"/>
    <col min="15835" max="15835" width="5.625" style="63" bestFit="1" customWidth="1"/>
    <col min="15836" max="15836" width="15.25" style="63" customWidth="1"/>
    <col min="15837" max="15837" width="5.625" style="63" bestFit="1" customWidth="1"/>
    <col min="15838" max="15838" width="8.875" style="63"/>
    <col min="15839" max="15842" width="9.625" style="63" customWidth="1"/>
    <col min="15843" max="15843" width="9.5" style="63" bestFit="1" customWidth="1"/>
    <col min="15844" max="15847" width="9.625" style="63" customWidth="1"/>
    <col min="15848" max="15848" width="11.125" style="63" customWidth="1"/>
    <col min="15849" max="16090" width="8.875" style="63"/>
    <col min="16091" max="16091" width="5.625" style="63" bestFit="1" customWidth="1"/>
    <col min="16092" max="16092" width="15.25" style="63" customWidth="1"/>
    <col min="16093" max="16093" width="5.625" style="63" bestFit="1" customWidth="1"/>
    <col min="16094" max="16094" width="8.875" style="63"/>
    <col min="16095" max="16098" width="9.625" style="63" customWidth="1"/>
    <col min="16099" max="16099" width="9.5" style="63" bestFit="1" customWidth="1"/>
    <col min="16100" max="16103" width="9.625" style="63" customWidth="1"/>
    <col min="16104" max="16104" width="11.125" style="63" customWidth="1"/>
    <col min="16105" max="16384" width="8.875" style="63"/>
  </cols>
  <sheetData>
    <row r="1" spans="1:13" s="34" customFormat="1" ht="13.5" customHeight="1">
      <c r="A1" s="35"/>
      <c r="B1" s="35"/>
      <c r="C1" s="35"/>
      <c r="D1" s="35"/>
      <c r="E1" s="35"/>
      <c r="F1" s="35"/>
      <c r="G1" s="35"/>
      <c r="I1" s="35"/>
      <c r="M1" s="62" t="s">
        <v>176</v>
      </c>
    </row>
    <row r="2" spans="1:13" ht="13.5" customHeight="1">
      <c r="A2" s="76" t="s">
        <v>175</v>
      </c>
      <c r="D2" s="61" t="s">
        <v>1242</v>
      </c>
    </row>
    <row r="3" spans="1:13" ht="13.5" customHeight="1">
      <c r="A3" s="63"/>
      <c r="D3" s="61" t="s">
        <v>1243</v>
      </c>
    </row>
    <row r="4" spans="1:13" s="34" customFormat="1" ht="13.5" customHeight="1">
      <c r="A4" s="877" t="s">
        <v>159</v>
      </c>
      <c r="B4" s="880" t="s">
        <v>174</v>
      </c>
      <c r="C4" s="881"/>
      <c r="D4" s="886" t="s">
        <v>173</v>
      </c>
      <c r="E4" s="889" t="s">
        <v>172</v>
      </c>
      <c r="F4" s="889"/>
      <c r="G4" s="889"/>
      <c r="H4" s="889"/>
      <c r="I4" s="889" t="s">
        <v>171</v>
      </c>
      <c r="J4" s="889"/>
      <c r="K4" s="889"/>
      <c r="L4" s="889"/>
      <c r="M4" s="890"/>
    </row>
    <row r="5" spans="1:13" s="34" customFormat="1" ht="13.5" customHeight="1">
      <c r="A5" s="878"/>
      <c r="B5" s="882"/>
      <c r="C5" s="883"/>
      <c r="D5" s="887"/>
      <c r="E5" s="891" t="s">
        <v>170</v>
      </c>
      <c r="F5" s="702" t="s">
        <v>169</v>
      </c>
      <c r="G5" s="703" t="s">
        <v>168</v>
      </c>
      <c r="H5" s="893" t="s">
        <v>1244</v>
      </c>
      <c r="I5" s="895" t="s">
        <v>170</v>
      </c>
      <c r="J5" s="702" t="s">
        <v>169</v>
      </c>
      <c r="K5" s="703" t="s">
        <v>168</v>
      </c>
      <c r="L5" s="893" t="s">
        <v>1244</v>
      </c>
      <c r="M5" s="893" t="s">
        <v>1245</v>
      </c>
    </row>
    <row r="6" spans="1:13" s="34" customFormat="1" ht="13.5" customHeight="1" thickBot="1">
      <c r="A6" s="879"/>
      <c r="B6" s="884"/>
      <c r="C6" s="885"/>
      <c r="D6" s="888"/>
      <c r="E6" s="892"/>
      <c r="F6" s="704">
        <v>2023</v>
      </c>
      <c r="G6" s="705" t="s">
        <v>1241</v>
      </c>
      <c r="H6" s="894"/>
      <c r="I6" s="896"/>
      <c r="J6" s="704">
        <v>2023</v>
      </c>
      <c r="K6" s="705" t="s">
        <v>1240</v>
      </c>
      <c r="L6" s="894"/>
      <c r="M6" s="894"/>
    </row>
    <row r="7" spans="1:13" s="34" customFormat="1" ht="13.5" customHeight="1" thickTop="1" thickBot="1">
      <c r="A7" s="897">
        <v>1</v>
      </c>
      <c r="B7" s="898" t="s">
        <v>380</v>
      </c>
      <c r="C7" s="899" t="s">
        <v>160</v>
      </c>
      <c r="D7" s="69" t="s">
        <v>166</v>
      </c>
      <c r="E7" s="74" t="s">
        <v>165</v>
      </c>
      <c r="F7" s="389"/>
      <c r="G7" s="699">
        <f>F7*12</f>
        <v>0</v>
      </c>
      <c r="H7" s="698">
        <f>F7+G7</f>
        <v>0</v>
      </c>
      <c r="I7" s="900" t="s">
        <v>164</v>
      </c>
      <c r="J7" s="389"/>
      <c r="K7" s="699">
        <f>J7*12</f>
        <v>0</v>
      </c>
      <c r="L7" s="698">
        <f>J7+K7</f>
        <v>0</v>
      </c>
      <c r="M7" s="901">
        <f>SUM(L7:L8)</f>
        <v>0</v>
      </c>
    </row>
    <row r="8" spans="1:13" s="34" customFormat="1" ht="13.5" customHeight="1" thickTop="1" thickBot="1">
      <c r="A8" s="897"/>
      <c r="B8" s="898"/>
      <c r="C8" s="899"/>
      <c r="D8" s="67" t="s">
        <v>563</v>
      </c>
      <c r="E8" s="75" t="s">
        <v>163</v>
      </c>
      <c r="F8" s="390"/>
      <c r="G8" s="700">
        <f t="shared" ref="G8:G71" si="0">F8*12</f>
        <v>0</v>
      </c>
      <c r="H8" s="70">
        <f t="shared" ref="H8:H71" si="1">F8+G8</f>
        <v>0</v>
      </c>
      <c r="I8" s="896"/>
      <c r="J8" s="390"/>
      <c r="K8" s="700">
        <f t="shared" ref="K8:K71" si="2">J8*12</f>
        <v>0</v>
      </c>
      <c r="L8" s="70">
        <f t="shared" ref="L8:L71" si="3">J8+K8</f>
        <v>0</v>
      </c>
      <c r="M8" s="902"/>
    </row>
    <row r="9" spans="1:13" s="34" customFormat="1" ht="13.5" customHeight="1" thickTop="1" thickBot="1">
      <c r="A9" s="903">
        <f>+A7+1</f>
        <v>2</v>
      </c>
      <c r="B9" s="898" t="s">
        <v>381</v>
      </c>
      <c r="C9" s="905" t="s">
        <v>160</v>
      </c>
      <c r="D9" s="69" t="s">
        <v>166</v>
      </c>
      <c r="E9" s="74" t="s">
        <v>165</v>
      </c>
      <c r="F9" s="389"/>
      <c r="G9" s="699">
        <f t="shared" si="0"/>
        <v>0</v>
      </c>
      <c r="H9" s="73">
        <f t="shared" si="1"/>
        <v>0</v>
      </c>
      <c r="I9" s="900" t="s">
        <v>164</v>
      </c>
      <c r="J9" s="389"/>
      <c r="K9" s="699">
        <f t="shared" si="2"/>
        <v>0</v>
      </c>
      <c r="L9" s="73">
        <f t="shared" si="3"/>
        <v>0</v>
      </c>
      <c r="M9" s="901">
        <f>SUM(L9:L10)</f>
        <v>0</v>
      </c>
    </row>
    <row r="10" spans="1:13" s="34" customFormat="1" ht="13.5" customHeight="1" thickTop="1" thickBot="1">
      <c r="A10" s="904"/>
      <c r="B10" s="898"/>
      <c r="C10" s="905"/>
      <c r="D10" s="72" t="s">
        <v>564</v>
      </c>
      <c r="E10" s="71" t="s">
        <v>163</v>
      </c>
      <c r="F10" s="391"/>
      <c r="G10" s="701">
        <f t="shared" si="0"/>
        <v>0</v>
      </c>
      <c r="H10" s="70">
        <f t="shared" si="1"/>
        <v>0</v>
      </c>
      <c r="I10" s="906"/>
      <c r="J10" s="391"/>
      <c r="K10" s="701">
        <f t="shared" si="2"/>
        <v>0</v>
      </c>
      <c r="L10" s="70">
        <f t="shared" si="3"/>
        <v>0</v>
      </c>
      <c r="M10" s="907"/>
    </row>
    <row r="11" spans="1:13" s="34" customFormat="1" ht="13.5" customHeight="1" thickTop="1" thickBot="1">
      <c r="A11" s="903">
        <f>+A9+1</f>
        <v>3</v>
      </c>
      <c r="B11" s="898" t="s">
        <v>382</v>
      </c>
      <c r="C11" s="905" t="s">
        <v>160</v>
      </c>
      <c r="D11" s="69" t="s">
        <v>166</v>
      </c>
      <c r="E11" s="74" t="s">
        <v>165</v>
      </c>
      <c r="F11" s="389"/>
      <c r="G11" s="699">
        <f t="shared" si="0"/>
        <v>0</v>
      </c>
      <c r="H11" s="73">
        <f t="shared" si="1"/>
        <v>0</v>
      </c>
      <c r="I11" s="900" t="s">
        <v>164</v>
      </c>
      <c r="J11" s="389"/>
      <c r="K11" s="699">
        <f t="shared" si="2"/>
        <v>0</v>
      </c>
      <c r="L11" s="73">
        <f t="shared" si="3"/>
        <v>0</v>
      </c>
      <c r="M11" s="901">
        <f>SUM(L11:L12)</f>
        <v>0</v>
      </c>
    </row>
    <row r="12" spans="1:13" s="34" customFormat="1" ht="13.5" customHeight="1" thickTop="1" thickBot="1">
      <c r="A12" s="904"/>
      <c r="B12" s="898"/>
      <c r="C12" s="905"/>
      <c r="D12" s="72" t="s">
        <v>564</v>
      </c>
      <c r="E12" s="71" t="s">
        <v>163</v>
      </c>
      <c r="F12" s="391"/>
      <c r="G12" s="701">
        <f t="shared" si="0"/>
        <v>0</v>
      </c>
      <c r="H12" s="70">
        <f t="shared" si="1"/>
        <v>0</v>
      </c>
      <c r="I12" s="906"/>
      <c r="J12" s="391"/>
      <c r="K12" s="701">
        <f t="shared" si="2"/>
        <v>0</v>
      </c>
      <c r="L12" s="70">
        <f t="shared" si="3"/>
        <v>0</v>
      </c>
      <c r="M12" s="907"/>
    </row>
    <row r="13" spans="1:13" s="34" customFormat="1" ht="13.5" customHeight="1" thickTop="1" thickBot="1">
      <c r="A13" s="903">
        <f>+A11+1</f>
        <v>4</v>
      </c>
      <c r="B13" s="898" t="s">
        <v>383</v>
      </c>
      <c r="C13" s="905" t="s">
        <v>160</v>
      </c>
      <c r="D13" s="69" t="s">
        <v>166</v>
      </c>
      <c r="E13" s="74" t="s">
        <v>165</v>
      </c>
      <c r="F13" s="389"/>
      <c r="G13" s="699">
        <f t="shared" si="0"/>
        <v>0</v>
      </c>
      <c r="H13" s="73">
        <f t="shared" si="1"/>
        <v>0</v>
      </c>
      <c r="I13" s="900" t="s">
        <v>164</v>
      </c>
      <c r="J13" s="389"/>
      <c r="K13" s="699">
        <f t="shared" si="2"/>
        <v>0</v>
      </c>
      <c r="L13" s="73">
        <f t="shared" si="3"/>
        <v>0</v>
      </c>
      <c r="M13" s="901">
        <f>SUM(L13:L14)</f>
        <v>0</v>
      </c>
    </row>
    <row r="14" spans="1:13" s="34" customFormat="1" ht="13.5" customHeight="1" thickTop="1" thickBot="1">
      <c r="A14" s="904"/>
      <c r="B14" s="898"/>
      <c r="C14" s="905"/>
      <c r="D14" s="72" t="s">
        <v>563</v>
      </c>
      <c r="E14" s="71" t="s">
        <v>163</v>
      </c>
      <c r="F14" s="391"/>
      <c r="G14" s="701">
        <f t="shared" si="0"/>
        <v>0</v>
      </c>
      <c r="H14" s="70">
        <f t="shared" si="1"/>
        <v>0</v>
      </c>
      <c r="I14" s="906"/>
      <c r="J14" s="391"/>
      <c r="K14" s="701">
        <f t="shared" si="2"/>
        <v>0</v>
      </c>
      <c r="L14" s="70">
        <f t="shared" si="3"/>
        <v>0</v>
      </c>
      <c r="M14" s="907"/>
    </row>
    <row r="15" spans="1:13" s="34" customFormat="1" ht="13.5" customHeight="1" thickTop="1" thickBot="1">
      <c r="A15" s="903">
        <f>+A13+1</f>
        <v>5</v>
      </c>
      <c r="B15" s="898" t="s">
        <v>384</v>
      </c>
      <c r="C15" s="905" t="s">
        <v>160</v>
      </c>
      <c r="D15" s="69" t="s">
        <v>166</v>
      </c>
      <c r="E15" s="74" t="s">
        <v>165</v>
      </c>
      <c r="F15" s="389"/>
      <c r="G15" s="699">
        <f t="shared" si="0"/>
        <v>0</v>
      </c>
      <c r="H15" s="73">
        <f t="shared" si="1"/>
        <v>0</v>
      </c>
      <c r="I15" s="900" t="s">
        <v>164</v>
      </c>
      <c r="J15" s="389"/>
      <c r="K15" s="699">
        <f t="shared" si="2"/>
        <v>0</v>
      </c>
      <c r="L15" s="73">
        <f t="shared" si="3"/>
        <v>0</v>
      </c>
      <c r="M15" s="901">
        <f>SUM(L15:L16)</f>
        <v>0</v>
      </c>
    </row>
    <row r="16" spans="1:13" s="34" customFormat="1" ht="13.5" customHeight="1" thickTop="1" thickBot="1">
      <c r="A16" s="904"/>
      <c r="B16" s="898"/>
      <c r="C16" s="905"/>
      <c r="D16" s="72" t="s">
        <v>565</v>
      </c>
      <c r="E16" s="71" t="s">
        <v>163</v>
      </c>
      <c r="F16" s="391"/>
      <c r="G16" s="701">
        <f t="shared" si="0"/>
        <v>0</v>
      </c>
      <c r="H16" s="70">
        <f t="shared" si="1"/>
        <v>0</v>
      </c>
      <c r="I16" s="906"/>
      <c r="J16" s="391"/>
      <c r="K16" s="701">
        <f t="shared" si="2"/>
        <v>0</v>
      </c>
      <c r="L16" s="70">
        <f t="shared" si="3"/>
        <v>0</v>
      </c>
      <c r="M16" s="907"/>
    </row>
    <row r="17" spans="1:13" s="34" customFormat="1" ht="13.5" customHeight="1" thickTop="1" thickBot="1">
      <c r="A17" s="903">
        <f t="shared" ref="A17" si="4">+A15+1</f>
        <v>6</v>
      </c>
      <c r="B17" s="898" t="s">
        <v>386</v>
      </c>
      <c r="C17" s="905" t="s">
        <v>160</v>
      </c>
      <c r="D17" s="69" t="s">
        <v>166</v>
      </c>
      <c r="E17" s="74" t="s">
        <v>165</v>
      </c>
      <c r="F17" s="389"/>
      <c r="G17" s="699">
        <f t="shared" si="0"/>
        <v>0</v>
      </c>
      <c r="H17" s="73">
        <f t="shared" si="1"/>
        <v>0</v>
      </c>
      <c r="I17" s="900" t="s">
        <v>164</v>
      </c>
      <c r="J17" s="389"/>
      <c r="K17" s="699">
        <f t="shared" si="2"/>
        <v>0</v>
      </c>
      <c r="L17" s="73">
        <f t="shared" si="3"/>
        <v>0</v>
      </c>
      <c r="M17" s="901">
        <f>SUM(L17:L18)</f>
        <v>0</v>
      </c>
    </row>
    <row r="18" spans="1:13" s="34" customFormat="1" ht="13.5" customHeight="1" thickTop="1" thickBot="1">
      <c r="A18" s="904"/>
      <c r="B18" s="898"/>
      <c r="C18" s="905"/>
      <c r="D18" s="72" t="s">
        <v>563</v>
      </c>
      <c r="E18" s="71" t="s">
        <v>163</v>
      </c>
      <c r="F18" s="391"/>
      <c r="G18" s="701">
        <f t="shared" si="0"/>
        <v>0</v>
      </c>
      <c r="H18" s="70">
        <f t="shared" si="1"/>
        <v>0</v>
      </c>
      <c r="I18" s="906"/>
      <c r="J18" s="391"/>
      <c r="K18" s="701">
        <f t="shared" si="2"/>
        <v>0</v>
      </c>
      <c r="L18" s="70">
        <f t="shared" si="3"/>
        <v>0</v>
      </c>
      <c r="M18" s="907"/>
    </row>
    <row r="19" spans="1:13" s="34" customFormat="1" ht="13.5" customHeight="1" thickTop="1" thickBot="1">
      <c r="A19" s="903">
        <f t="shared" ref="A19" si="5">+A17+1</f>
        <v>7</v>
      </c>
      <c r="B19" s="898" t="s">
        <v>387</v>
      </c>
      <c r="C19" s="905" t="s">
        <v>160</v>
      </c>
      <c r="D19" s="69" t="s">
        <v>166</v>
      </c>
      <c r="E19" s="74" t="s">
        <v>165</v>
      </c>
      <c r="F19" s="389"/>
      <c r="G19" s="699">
        <f t="shared" si="0"/>
        <v>0</v>
      </c>
      <c r="H19" s="73">
        <f t="shared" si="1"/>
        <v>0</v>
      </c>
      <c r="I19" s="900" t="s">
        <v>164</v>
      </c>
      <c r="J19" s="389"/>
      <c r="K19" s="699">
        <f t="shared" si="2"/>
        <v>0</v>
      </c>
      <c r="L19" s="73">
        <f t="shared" si="3"/>
        <v>0</v>
      </c>
      <c r="M19" s="901">
        <f>SUM(L19:L20)</f>
        <v>0</v>
      </c>
    </row>
    <row r="20" spans="1:13" s="34" customFormat="1" ht="13.5" customHeight="1" thickTop="1" thickBot="1">
      <c r="A20" s="904"/>
      <c r="B20" s="898"/>
      <c r="C20" s="905"/>
      <c r="D20" s="72" t="s">
        <v>563</v>
      </c>
      <c r="E20" s="71" t="s">
        <v>163</v>
      </c>
      <c r="F20" s="391"/>
      <c r="G20" s="701">
        <f t="shared" si="0"/>
        <v>0</v>
      </c>
      <c r="H20" s="70">
        <f t="shared" si="1"/>
        <v>0</v>
      </c>
      <c r="I20" s="906"/>
      <c r="J20" s="391"/>
      <c r="K20" s="701">
        <f t="shared" si="2"/>
        <v>0</v>
      </c>
      <c r="L20" s="70">
        <f t="shared" si="3"/>
        <v>0</v>
      </c>
      <c r="M20" s="907"/>
    </row>
    <row r="21" spans="1:13" s="34" customFormat="1" ht="13.5" customHeight="1" thickTop="1" thickBot="1">
      <c r="A21" s="903">
        <f>+A19+1</f>
        <v>8</v>
      </c>
      <c r="B21" s="898" t="s">
        <v>388</v>
      </c>
      <c r="C21" s="905" t="s">
        <v>160</v>
      </c>
      <c r="D21" s="69" t="s">
        <v>166</v>
      </c>
      <c r="E21" s="74" t="s">
        <v>165</v>
      </c>
      <c r="F21" s="389"/>
      <c r="G21" s="699">
        <f t="shared" si="0"/>
        <v>0</v>
      </c>
      <c r="H21" s="73">
        <f t="shared" si="1"/>
        <v>0</v>
      </c>
      <c r="I21" s="900" t="s">
        <v>164</v>
      </c>
      <c r="J21" s="389"/>
      <c r="K21" s="699">
        <f t="shared" si="2"/>
        <v>0</v>
      </c>
      <c r="L21" s="73">
        <f t="shared" si="3"/>
        <v>0</v>
      </c>
      <c r="M21" s="901">
        <f>SUM(L21:L22)</f>
        <v>0</v>
      </c>
    </row>
    <row r="22" spans="1:13" s="34" customFormat="1" ht="13.5" customHeight="1" thickTop="1" thickBot="1">
      <c r="A22" s="904"/>
      <c r="B22" s="898"/>
      <c r="C22" s="905"/>
      <c r="D22" s="72" t="s">
        <v>563</v>
      </c>
      <c r="E22" s="71" t="s">
        <v>163</v>
      </c>
      <c r="F22" s="391"/>
      <c r="G22" s="701">
        <f t="shared" si="0"/>
        <v>0</v>
      </c>
      <c r="H22" s="70">
        <f t="shared" si="1"/>
        <v>0</v>
      </c>
      <c r="I22" s="906"/>
      <c r="J22" s="391"/>
      <c r="K22" s="701">
        <f t="shared" si="2"/>
        <v>0</v>
      </c>
      <c r="L22" s="70">
        <f t="shared" si="3"/>
        <v>0</v>
      </c>
      <c r="M22" s="907"/>
    </row>
    <row r="23" spans="1:13" s="34" customFormat="1" ht="13.5" customHeight="1" thickTop="1" thickBot="1">
      <c r="A23" s="903">
        <f>+A21+1</f>
        <v>9</v>
      </c>
      <c r="B23" s="898" t="s">
        <v>389</v>
      </c>
      <c r="C23" s="905" t="s">
        <v>160</v>
      </c>
      <c r="D23" s="69" t="s">
        <v>166</v>
      </c>
      <c r="E23" s="74" t="s">
        <v>165</v>
      </c>
      <c r="F23" s="389"/>
      <c r="G23" s="699">
        <f t="shared" si="0"/>
        <v>0</v>
      </c>
      <c r="H23" s="73">
        <f t="shared" si="1"/>
        <v>0</v>
      </c>
      <c r="I23" s="900" t="s">
        <v>164</v>
      </c>
      <c r="J23" s="389"/>
      <c r="K23" s="699">
        <f t="shared" si="2"/>
        <v>0</v>
      </c>
      <c r="L23" s="73">
        <f t="shared" si="3"/>
        <v>0</v>
      </c>
      <c r="M23" s="901">
        <f>SUM(L23:L24)</f>
        <v>0</v>
      </c>
    </row>
    <row r="24" spans="1:13" s="34" customFormat="1" ht="13.5" customHeight="1" thickTop="1" thickBot="1">
      <c r="A24" s="904"/>
      <c r="B24" s="898"/>
      <c r="C24" s="905"/>
      <c r="D24" s="72" t="s">
        <v>566</v>
      </c>
      <c r="E24" s="71" t="s">
        <v>163</v>
      </c>
      <c r="F24" s="391"/>
      <c r="G24" s="701">
        <f t="shared" si="0"/>
        <v>0</v>
      </c>
      <c r="H24" s="70">
        <f t="shared" si="1"/>
        <v>0</v>
      </c>
      <c r="I24" s="906"/>
      <c r="J24" s="391"/>
      <c r="K24" s="701">
        <f t="shared" si="2"/>
        <v>0</v>
      </c>
      <c r="L24" s="70">
        <f t="shared" si="3"/>
        <v>0</v>
      </c>
      <c r="M24" s="907"/>
    </row>
    <row r="25" spans="1:13" s="34" customFormat="1" ht="13.5" customHeight="1" thickTop="1" thickBot="1">
      <c r="A25" s="903">
        <f>+A23+1</f>
        <v>10</v>
      </c>
      <c r="B25" s="898" t="s">
        <v>390</v>
      </c>
      <c r="C25" s="905" t="s">
        <v>160</v>
      </c>
      <c r="D25" s="69" t="s">
        <v>166</v>
      </c>
      <c r="E25" s="74" t="s">
        <v>165</v>
      </c>
      <c r="F25" s="389"/>
      <c r="G25" s="699">
        <f t="shared" si="0"/>
        <v>0</v>
      </c>
      <c r="H25" s="73">
        <f t="shared" si="1"/>
        <v>0</v>
      </c>
      <c r="I25" s="900" t="s">
        <v>164</v>
      </c>
      <c r="J25" s="389"/>
      <c r="K25" s="699">
        <f t="shared" si="2"/>
        <v>0</v>
      </c>
      <c r="L25" s="73">
        <f t="shared" si="3"/>
        <v>0</v>
      </c>
      <c r="M25" s="901">
        <f>SUM(L25:L26)</f>
        <v>0</v>
      </c>
    </row>
    <row r="26" spans="1:13" s="34" customFormat="1" ht="13.5" customHeight="1" thickTop="1" thickBot="1">
      <c r="A26" s="904"/>
      <c r="B26" s="898"/>
      <c r="C26" s="905"/>
      <c r="D26" s="72" t="s">
        <v>566</v>
      </c>
      <c r="E26" s="71" t="s">
        <v>163</v>
      </c>
      <c r="F26" s="391"/>
      <c r="G26" s="701">
        <f t="shared" si="0"/>
        <v>0</v>
      </c>
      <c r="H26" s="70">
        <f t="shared" si="1"/>
        <v>0</v>
      </c>
      <c r="I26" s="906"/>
      <c r="J26" s="391"/>
      <c r="K26" s="701">
        <f t="shared" si="2"/>
        <v>0</v>
      </c>
      <c r="L26" s="70">
        <f t="shared" si="3"/>
        <v>0</v>
      </c>
      <c r="M26" s="907"/>
    </row>
    <row r="27" spans="1:13" s="34" customFormat="1" ht="13.5" customHeight="1" thickTop="1" thickBot="1">
      <c r="A27" s="903">
        <f>+A25+1</f>
        <v>11</v>
      </c>
      <c r="B27" s="898" t="s">
        <v>391</v>
      </c>
      <c r="C27" s="905" t="s">
        <v>160</v>
      </c>
      <c r="D27" s="69" t="s">
        <v>166</v>
      </c>
      <c r="E27" s="74" t="s">
        <v>165</v>
      </c>
      <c r="F27" s="389"/>
      <c r="G27" s="699">
        <f t="shared" si="0"/>
        <v>0</v>
      </c>
      <c r="H27" s="73">
        <f t="shared" si="1"/>
        <v>0</v>
      </c>
      <c r="I27" s="900" t="s">
        <v>164</v>
      </c>
      <c r="J27" s="389"/>
      <c r="K27" s="699">
        <f t="shared" si="2"/>
        <v>0</v>
      </c>
      <c r="L27" s="73">
        <f t="shared" si="3"/>
        <v>0</v>
      </c>
      <c r="M27" s="901">
        <f>SUM(L27:L28)</f>
        <v>0</v>
      </c>
    </row>
    <row r="28" spans="1:13" s="34" customFormat="1" ht="13.5" customHeight="1" thickTop="1" thickBot="1">
      <c r="A28" s="904"/>
      <c r="B28" s="898"/>
      <c r="C28" s="905"/>
      <c r="D28" s="72" t="s">
        <v>566</v>
      </c>
      <c r="E28" s="71" t="s">
        <v>163</v>
      </c>
      <c r="F28" s="391"/>
      <c r="G28" s="701">
        <f t="shared" si="0"/>
        <v>0</v>
      </c>
      <c r="H28" s="70">
        <f t="shared" si="1"/>
        <v>0</v>
      </c>
      <c r="I28" s="906"/>
      <c r="J28" s="391"/>
      <c r="K28" s="701">
        <f t="shared" si="2"/>
        <v>0</v>
      </c>
      <c r="L28" s="70">
        <f t="shared" si="3"/>
        <v>0</v>
      </c>
      <c r="M28" s="907"/>
    </row>
    <row r="29" spans="1:13" s="34" customFormat="1" ht="13.5" customHeight="1" thickTop="1" thickBot="1">
      <c r="A29" s="903">
        <f>+A27+1</f>
        <v>12</v>
      </c>
      <c r="B29" s="898" t="s">
        <v>392</v>
      </c>
      <c r="C29" s="905" t="s">
        <v>160</v>
      </c>
      <c r="D29" s="69" t="s">
        <v>166</v>
      </c>
      <c r="E29" s="74" t="s">
        <v>165</v>
      </c>
      <c r="F29" s="389"/>
      <c r="G29" s="699">
        <f t="shared" si="0"/>
        <v>0</v>
      </c>
      <c r="H29" s="73">
        <f t="shared" si="1"/>
        <v>0</v>
      </c>
      <c r="I29" s="900" t="s">
        <v>164</v>
      </c>
      <c r="J29" s="389"/>
      <c r="K29" s="699">
        <f t="shared" si="2"/>
        <v>0</v>
      </c>
      <c r="L29" s="73">
        <f t="shared" si="3"/>
        <v>0</v>
      </c>
      <c r="M29" s="901">
        <f>SUM(L29:L30)</f>
        <v>0</v>
      </c>
    </row>
    <row r="30" spans="1:13" s="34" customFormat="1" ht="13.5" customHeight="1" thickTop="1" thickBot="1">
      <c r="A30" s="904"/>
      <c r="B30" s="898"/>
      <c r="C30" s="905"/>
      <c r="D30" s="72" t="s">
        <v>566</v>
      </c>
      <c r="E30" s="71" t="s">
        <v>163</v>
      </c>
      <c r="F30" s="391"/>
      <c r="G30" s="701">
        <f t="shared" si="0"/>
        <v>0</v>
      </c>
      <c r="H30" s="70">
        <f t="shared" si="1"/>
        <v>0</v>
      </c>
      <c r="I30" s="906"/>
      <c r="J30" s="391"/>
      <c r="K30" s="701">
        <f t="shared" si="2"/>
        <v>0</v>
      </c>
      <c r="L30" s="70">
        <f t="shared" si="3"/>
        <v>0</v>
      </c>
      <c r="M30" s="907"/>
    </row>
    <row r="31" spans="1:13" s="34" customFormat="1" ht="13.5" customHeight="1" thickTop="1" thickBot="1">
      <c r="A31" s="903">
        <f>+A29+1</f>
        <v>13</v>
      </c>
      <c r="B31" s="898" t="s">
        <v>393</v>
      </c>
      <c r="C31" s="905" t="s">
        <v>160</v>
      </c>
      <c r="D31" s="69" t="s">
        <v>166</v>
      </c>
      <c r="E31" s="74" t="s">
        <v>165</v>
      </c>
      <c r="F31" s="389"/>
      <c r="G31" s="699">
        <f t="shared" si="0"/>
        <v>0</v>
      </c>
      <c r="H31" s="73">
        <f t="shared" si="1"/>
        <v>0</v>
      </c>
      <c r="I31" s="900" t="s">
        <v>164</v>
      </c>
      <c r="J31" s="389"/>
      <c r="K31" s="699">
        <f t="shared" si="2"/>
        <v>0</v>
      </c>
      <c r="L31" s="73">
        <f t="shared" si="3"/>
        <v>0</v>
      </c>
      <c r="M31" s="901">
        <f>SUM(L31:L32)</f>
        <v>0</v>
      </c>
    </row>
    <row r="32" spans="1:13" s="34" customFormat="1" ht="13.5" customHeight="1" thickTop="1" thickBot="1">
      <c r="A32" s="904"/>
      <c r="B32" s="898"/>
      <c r="C32" s="905"/>
      <c r="D32" s="72" t="s">
        <v>566</v>
      </c>
      <c r="E32" s="71" t="s">
        <v>163</v>
      </c>
      <c r="F32" s="391"/>
      <c r="G32" s="701">
        <f t="shared" si="0"/>
        <v>0</v>
      </c>
      <c r="H32" s="70">
        <f t="shared" si="1"/>
        <v>0</v>
      </c>
      <c r="I32" s="906"/>
      <c r="J32" s="391"/>
      <c r="K32" s="701">
        <f t="shared" si="2"/>
        <v>0</v>
      </c>
      <c r="L32" s="70">
        <f t="shared" si="3"/>
        <v>0</v>
      </c>
      <c r="M32" s="907"/>
    </row>
    <row r="33" spans="1:13" s="34" customFormat="1" ht="13.5" customHeight="1" thickTop="1" thickBot="1">
      <c r="A33" s="903">
        <f>+A31+1</f>
        <v>14</v>
      </c>
      <c r="B33" s="898" t="s">
        <v>394</v>
      </c>
      <c r="C33" s="905" t="s">
        <v>160</v>
      </c>
      <c r="D33" s="69" t="s">
        <v>166</v>
      </c>
      <c r="E33" s="74" t="s">
        <v>165</v>
      </c>
      <c r="F33" s="389"/>
      <c r="G33" s="699">
        <f t="shared" si="0"/>
        <v>0</v>
      </c>
      <c r="H33" s="73">
        <f t="shared" si="1"/>
        <v>0</v>
      </c>
      <c r="I33" s="900" t="s">
        <v>164</v>
      </c>
      <c r="J33" s="389"/>
      <c r="K33" s="699">
        <f t="shared" si="2"/>
        <v>0</v>
      </c>
      <c r="L33" s="73">
        <f t="shared" si="3"/>
        <v>0</v>
      </c>
      <c r="M33" s="901">
        <f>SUM(L33:L34)</f>
        <v>0</v>
      </c>
    </row>
    <row r="34" spans="1:13" s="34" customFormat="1" ht="13.5" customHeight="1" thickTop="1" thickBot="1">
      <c r="A34" s="904"/>
      <c r="B34" s="898"/>
      <c r="C34" s="905"/>
      <c r="D34" s="72" t="s">
        <v>566</v>
      </c>
      <c r="E34" s="71" t="s">
        <v>163</v>
      </c>
      <c r="F34" s="391"/>
      <c r="G34" s="701">
        <f t="shared" si="0"/>
        <v>0</v>
      </c>
      <c r="H34" s="70">
        <f t="shared" si="1"/>
        <v>0</v>
      </c>
      <c r="I34" s="906"/>
      <c r="J34" s="391"/>
      <c r="K34" s="701">
        <f t="shared" si="2"/>
        <v>0</v>
      </c>
      <c r="L34" s="70">
        <f t="shared" si="3"/>
        <v>0</v>
      </c>
      <c r="M34" s="907"/>
    </row>
    <row r="35" spans="1:13" s="34" customFormat="1" ht="13.5" customHeight="1" thickTop="1" thickBot="1">
      <c r="A35" s="903">
        <f>+A33+1</f>
        <v>15</v>
      </c>
      <c r="B35" s="898" t="s">
        <v>395</v>
      </c>
      <c r="C35" s="905" t="s">
        <v>160</v>
      </c>
      <c r="D35" s="69" t="s">
        <v>166</v>
      </c>
      <c r="E35" s="74" t="s">
        <v>165</v>
      </c>
      <c r="F35" s="389"/>
      <c r="G35" s="699">
        <f t="shared" si="0"/>
        <v>0</v>
      </c>
      <c r="H35" s="73">
        <f t="shared" si="1"/>
        <v>0</v>
      </c>
      <c r="I35" s="900" t="s">
        <v>164</v>
      </c>
      <c r="J35" s="389"/>
      <c r="K35" s="699">
        <f t="shared" si="2"/>
        <v>0</v>
      </c>
      <c r="L35" s="73">
        <f t="shared" si="3"/>
        <v>0</v>
      </c>
      <c r="M35" s="901">
        <f>SUM(L35:L36)</f>
        <v>0</v>
      </c>
    </row>
    <row r="36" spans="1:13" s="34" customFormat="1" ht="13.5" customHeight="1" thickTop="1" thickBot="1">
      <c r="A36" s="904"/>
      <c r="B36" s="898"/>
      <c r="C36" s="905"/>
      <c r="D36" s="72" t="s">
        <v>566</v>
      </c>
      <c r="E36" s="71" t="s">
        <v>163</v>
      </c>
      <c r="F36" s="391"/>
      <c r="G36" s="701">
        <f t="shared" si="0"/>
        <v>0</v>
      </c>
      <c r="H36" s="70">
        <f t="shared" si="1"/>
        <v>0</v>
      </c>
      <c r="I36" s="906"/>
      <c r="J36" s="391"/>
      <c r="K36" s="701">
        <f t="shared" si="2"/>
        <v>0</v>
      </c>
      <c r="L36" s="70">
        <f t="shared" si="3"/>
        <v>0</v>
      </c>
      <c r="M36" s="907"/>
    </row>
    <row r="37" spans="1:13" s="34" customFormat="1" ht="13.5" customHeight="1" thickTop="1" thickBot="1">
      <c r="A37" s="903">
        <f>+A35+1</f>
        <v>16</v>
      </c>
      <c r="B37" s="898" t="s">
        <v>396</v>
      </c>
      <c r="C37" s="905" t="s">
        <v>160</v>
      </c>
      <c r="D37" s="69" t="s">
        <v>166</v>
      </c>
      <c r="E37" s="74" t="s">
        <v>165</v>
      </c>
      <c r="F37" s="389"/>
      <c r="G37" s="699">
        <f t="shared" si="0"/>
        <v>0</v>
      </c>
      <c r="H37" s="73">
        <f t="shared" si="1"/>
        <v>0</v>
      </c>
      <c r="I37" s="900" t="s">
        <v>164</v>
      </c>
      <c r="J37" s="389"/>
      <c r="K37" s="699">
        <f t="shared" si="2"/>
        <v>0</v>
      </c>
      <c r="L37" s="73">
        <f t="shared" si="3"/>
        <v>0</v>
      </c>
      <c r="M37" s="901">
        <f>SUM(L37:L38)</f>
        <v>0</v>
      </c>
    </row>
    <row r="38" spans="1:13" s="34" customFormat="1" ht="13.5" customHeight="1" thickTop="1" thickBot="1">
      <c r="A38" s="904"/>
      <c r="B38" s="898"/>
      <c r="C38" s="905"/>
      <c r="D38" s="72" t="s">
        <v>566</v>
      </c>
      <c r="E38" s="71" t="s">
        <v>163</v>
      </c>
      <c r="F38" s="391"/>
      <c r="G38" s="701">
        <f t="shared" si="0"/>
        <v>0</v>
      </c>
      <c r="H38" s="70">
        <f t="shared" si="1"/>
        <v>0</v>
      </c>
      <c r="I38" s="906"/>
      <c r="J38" s="391"/>
      <c r="K38" s="701">
        <f t="shared" si="2"/>
        <v>0</v>
      </c>
      <c r="L38" s="70">
        <f t="shared" si="3"/>
        <v>0</v>
      </c>
      <c r="M38" s="907"/>
    </row>
    <row r="39" spans="1:13" s="34" customFormat="1" ht="13.5" customHeight="1" thickTop="1" thickBot="1">
      <c r="A39" s="903">
        <f>+A37+1</f>
        <v>17</v>
      </c>
      <c r="B39" s="898" t="s">
        <v>397</v>
      </c>
      <c r="C39" s="905" t="s">
        <v>160</v>
      </c>
      <c r="D39" s="69" t="s">
        <v>166</v>
      </c>
      <c r="E39" s="74" t="s">
        <v>165</v>
      </c>
      <c r="F39" s="389"/>
      <c r="G39" s="699">
        <f t="shared" si="0"/>
        <v>0</v>
      </c>
      <c r="H39" s="73">
        <f t="shared" si="1"/>
        <v>0</v>
      </c>
      <c r="I39" s="900" t="s">
        <v>164</v>
      </c>
      <c r="J39" s="389"/>
      <c r="K39" s="699">
        <f t="shared" si="2"/>
        <v>0</v>
      </c>
      <c r="L39" s="73">
        <f t="shared" si="3"/>
        <v>0</v>
      </c>
      <c r="M39" s="901">
        <f>SUM(L39:L40)</f>
        <v>0</v>
      </c>
    </row>
    <row r="40" spans="1:13" s="34" customFormat="1" ht="13.5" customHeight="1" thickTop="1" thickBot="1">
      <c r="A40" s="904"/>
      <c r="B40" s="898"/>
      <c r="C40" s="905"/>
      <c r="D40" s="72" t="s">
        <v>566</v>
      </c>
      <c r="E40" s="71" t="s">
        <v>163</v>
      </c>
      <c r="F40" s="391"/>
      <c r="G40" s="701">
        <f t="shared" si="0"/>
        <v>0</v>
      </c>
      <c r="H40" s="70">
        <f t="shared" si="1"/>
        <v>0</v>
      </c>
      <c r="I40" s="906"/>
      <c r="J40" s="391"/>
      <c r="K40" s="701">
        <f t="shared" si="2"/>
        <v>0</v>
      </c>
      <c r="L40" s="70">
        <f t="shared" si="3"/>
        <v>0</v>
      </c>
      <c r="M40" s="907"/>
    </row>
    <row r="41" spans="1:13" s="34" customFormat="1" ht="13.5" customHeight="1" thickTop="1" thickBot="1">
      <c r="A41" s="903">
        <f>+A39+1</f>
        <v>18</v>
      </c>
      <c r="B41" s="898" t="s">
        <v>398</v>
      </c>
      <c r="C41" s="905" t="s">
        <v>160</v>
      </c>
      <c r="D41" s="69" t="s">
        <v>166</v>
      </c>
      <c r="E41" s="74" t="s">
        <v>165</v>
      </c>
      <c r="F41" s="389"/>
      <c r="G41" s="699">
        <f t="shared" si="0"/>
        <v>0</v>
      </c>
      <c r="H41" s="73">
        <f t="shared" si="1"/>
        <v>0</v>
      </c>
      <c r="I41" s="900" t="s">
        <v>164</v>
      </c>
      <c r="J41" s="389"/>
      <c r="K41" s="699">
        <f t="shared" si="2"/>
        <v>0</v>
      </c>
      <c r="L41" s="73">
        <f t="shared" si="3"/>
        <v>0</v>
      </c>
      <c r="M41" s="901">
        <f>SUM(L41:L42)</f>
        <v>0</v>
      </c>
    </row>
    <row r="42" spans="1:13" s="34" customFormat="1" ht="13.5" customHeight="1" thickTop="1" thickBot="1">
      <c r="A42" s="904"/>
      <c r="B42" s="898"/>
      <c r="C42" s="905"/>
      <c r="D42" s="72" t="s">
        <v>566</v>
      </c>
      <c r="E42" s="71" t="s">
        <v>163</v>
      </c>
      <c r="F42" s="391"/>
      <c r="G42" s="701">
        <f t="shared" si="0"/>
        <v>0</v>
      </c>
      <c r="H42" s="70">
        <f t="shared" si="1"/>
        <v>0</v>
      </c>
      <c r="I42" s="906"/>
      <c r="J42" s="391"/>
      <c r="K42" s="701">
        <f t="shared" si="2"/>
        <v>0</v>
      </c>
      <c r="L42" s="70">
        <f t="shared" si="3"/>
        <v>0</v>
      </c>
      <c r="M42" s="907"/>
    </row>
    <row r="43" spans="1:13" s="34" customFormat="1" ht="13.5" customHeight="1" thickTop="1" thickBot="1">
      <c r="A43" s="903">
        <f>+A41+1</f>
        <v>19</v>
      </c>
      <c r="B43" s="898" t="s">
        <v>399</v>
      </c>
      <c r="C43" s="905" t="s">
        <v>160</v>
      </c>
      <c r="D43" s="69" t="s">
        <v>166</v>
      </c>
      <c r="E43" s="74" t="s">
        <v>165</v>
      </c>
      <c r="F43" s="389"/>
      <c r="G43" s="699">
        <f t="shared" si="0"/>
        <v>0</v>
      </c>
      <c r="H43" s="73">
        <f t="shared" si="1"/>
        <v>0</v>
      </c>
      <c r="I43" s="900" t="s">
        <v>164</v>
      </c>
      <c r="J43" s="389"/>
      <c r="K43" s="699">
        <f t="shared" si="2"/>
        <v>0</v>
      </c>
      <c r="L43" s="73">
        <f t="shared" si="3"/>
        <v>0</v>
      </c>
      <c r="M43" s="901">
        <f>SUM(L43:L44)</f>
        <v>0</v>
      </c>
    </row>
    <row r="44" spans="1:13" s="34" customFormat="1" ht="13.5" customHeight="1" thickTop="1" thickBot="1">
      <c r="A44" s="904"/>
      <c r="B44" s="898"/>
      <c r="C44" s="905"/>
      <c r="D44" s="72" t="s">
        <v>566</v>
      </c>
      <c r="E44" s="71" t="s">
        <v>163</v>
      </c>
      <c r="F44" s="391"/>
      <c r="G44" s="701">
        <f t="shared" si="0"/>
        <v>0</v>
      </c>
      <c r="H44" s="70">
        <f t="shared" si="1"/>
        <v>0</v>
      </c>
      <c r="I44" s="906"/>
      <c r="J44" s="391"/>
      <c r="K44" s="701">
        <f t="shared" si="2"/>
        <v>0</v>
      </c>
      <c r="L44" s="70">
        <f t="shared" si="3"/>
        <v>0</v>
      </c>
      <c r="M44" s="907"/>
    </row>
    <row r="45" spans="1:13" s="34" customFormat="1" ht="13.5" customHeight="1" thickTop="1" thickBot="1">
      <c r="A45" s="903">
        <f>+A43+1</f>
        <v>20</v>
      </c>
      <c r="B45" s="898" t="s">
        <v>400</v>
      </c>
      <c r="C45" s="905" t="s">
        <v>160</v>
      </c>
      <c r="D45" s="69" t="s">
        <v>166</v>
      </c>
      <c r="E45" s="74" t="s">
        <v>165</v>
      </c>
      <c r="F45" s="389"/>
      <c r="G45" s="699">
        <f t="shared" si="0"/>
        <v>0</v>
      </c>
      <c r="H45" s="73">
        <f t="shared" si="1"/>
        <v>0</v>
      </c>
      <c r="I45" s="900" t="s">
        <v>164</v>
      </c>
      <c r="J45" s="389"/>
      <c r="K45" s="699">
        <f t="shared" si="2"/>
        <v>0</v>
      </c>
      <c r="L45" s="73">
        <f t="shared" si="3"/>
        <v>0</v>
      </c>
      <c r="M45" s="901">
        <f>SUM(L45:L46)</f>
        <v>0</v>
      </c>
    </row>
    <row r="46" spans="1:13" s="34" customFormat="1" ht="13.5" customHeight="1" thickTop="1" thickBot="1">
      <c r="A46" s="904"/>
      <c r="B46" s="898"/>
      <c r="C46" s="905"/>
      <c r="D46" s="72" t="s">
        <v>566</v>
      </c>
      <c r="E46" s="71" t="s">
        <v>163</v>
      </c>
      <c r="F46" s="391"/>
      <c r="G46" s="701">
        <f t="shared" si="0"/>
        <v>0</v>
      </c>
      <c r="H46" s="70">
        <f t="shared" si="1"/>
        <v>0</v>
      </c>
      <c r="I46" s="906"/>
      <c r="J46" s="391"/>
      <c r="K46" s="701">
        <f t="shared" si="2"/>
        <v>0</v>
      </c>
      <c r="L46" s="70">
        <f t="shared" si="3"/>
        <v>0</v>
      </c>
      <c r="M46" s="907"/>
    </row>
    <row r="47" spans="1:13" s="34" customFormat="1" ht="13.5" customHeight="1" thickTop="1" thickBot="1">
      <c r="A47" s="903">
        <f>+A45+1</f>
        <v>21</v>
      </c>
      <c r="B47" s="898" t="s">
        <v>401</v>
      </c>
      <c r="C47" s="905" t="s">
        <v>160</v>
      </c>
      <c r="D47" s="69" t="s">
        <v>166</v>
      </c>
      <c r="E47" s="74" t="s">
        <v>165</v>
      </c>
      <c r="F47" s="389"/>
      <c r="G47" s="699">
        <f t="shared" si="0"/>
        <v>0</v>
      </c>
      <c r="H47" s="73">
        <f t="shared" si="1"/>
        <v>0</v>
      </c>
      <c r="I47" s="900" t="s">
        <v>164</v>
      </c>
      <c r="J47" s="389"/>
      <c r="K47" s="699">
        <f t="shared" si="2"/>
        <v>0</v>
      </c>
      <c r="L47" s="73">
        <f t="shared" si="3"/>
        <v>0</v>
      </c>
      <c r="M47" s="901">
        <f>SUM(L47:L48)</f>
        <v>0</v>
      </c>
    </row>
    <row r="48" spans="1:13" s="34" customFormat="1" ht="13.5" customHeight="1" thickTop="1" thickBot="1">
      <c r="A48" s="904"/>
      <c r="B48" s="898"/>
      <c r="C48" s="905"/>
      <c r="D48" s="72" t="s">
        <v>566</v>
      </c>
      <c r="E48" s="71" t="s">
        <v>163</v>
      </c>
      <c r="F48" s="391"/>
      <c r="G48" s="701">
        <f t="shared" si="0"/>
        <v>0</v>
      </c>
      <c r="H48" s="70">
        <f t="shared" si="1"/>
        <v>0</v>
      </c>
      <c r="I48" s="906"/>
      <c r="J48" s="391"/>
      <c r="K48" s="701">
        <f t="shared" si="2"/>
        <v>0</v>
      </c>
      <c r="L48" s="70">
        <f t="shared" si="3"/>
        <v>0</v>
      </c>
      <c r="M48" s="907"/>
    </row>
    <row r="49" spans="1:13" s="34" customFormat="1" ht="13.5" customHeight="1" thickTop="1" thickBot="1">
      <c r="A49" s="903">
        <f>+A47+1</f>
        <v>22</v>
      </c>
      <c r="B49" s="898" t="s">
        <v>402</v>
      </c>
      <c r="C49" s="905" t="s">
        <v>160</v>
      </c>
      <c r="D49" s="69" t="s">
        <v>166</v>
      </c>
      <c r="E49" s="74" t="s">
        <v>165</v>
      </c>
      <c r="F49" s="389"/>
      <c r="G49" s="699">
        <f t="shared" si="0"/>
        <v>0</v>
      </c>
      <c r="H49" s="73">
        <f t="shared" si="1"/>
        <v>0</v>
      </c>
      <c r="I49" s="900" t="s">
        <v>164</v>
      </c>
      <c r="J49" s="389"/>
      <c r="K49" s="699">
        <f t="shared" si="2"/>
        <v>0</v>
      </c>
      <c r="L49" s="73">
        <f t="shared" si="3"/>
        <v>0</v>
      </c>
      <c r="M49" s="901">
        <f>SUM(L49:L50)</f>
        <v>0</v>
      </c>
    </row>
    <row r="50" spans="1:13" s="34" customFormat="1" ht="13.5" customHeight="1" thickTop="1" thickBot="1">
      <c r="A50" s="904"/>
      <c r="B50" s="898"/>
      <c r="C50" s="905"/>
      <c r="D50" s="72" t="s">
        <v>566</v>
      </c>
      <c r="E50" s="71" t="s">
        <v>163</v>
      </c>
      <c r="F50" s="391"/>
      <c r="G50" s="701">
        <f t="shared" si="0"/>
        <v>0</v>
      </c>
      <c r="H50" s="70">
        <f t="shared" si="1"/>
        <v>0</v>
      </c>
      <c r="I50" s="906"/>
      <c r="J50" s="391"/>
      <c r="K50" s="701">
        <f t="shared" si="2"/>
        <v>0</v>
      </c>
      <c r="L50" s="70">
        <f t="shared" si="3"/>
        <v>0</v>
      </c>
      <c r="M50" s="907"/>
    </row>
    <row r="51" spans="1:13" s="34" customFormat="1" ht="13.5" customHeight="1" thickTop="1" thickBot="1">
      <c r="A51" s="903">
        <f>+A49+1</f>
        <v>23</v>
      </c>
      <c r="B51" s="898" t="s">
        <v>403</v>
      </c>
      <c r="C51" s="905" t="s">
        <v>160</v>
      </c>
      <c r="D51" s="69" t="s">
        <v>166</v>
      </c>
      <c r="E51" s="74" t="s">
        <v>165</v>
      </c>
      <c r="F51" s="389"/>
      <c r="G51" s="699">
        <f t="shared" si="0"/>
        <v>0</v>
      </c>
      <c r="H51" s="73">
        <f t="shared" si="1"/>
        <v>0</v>
      </c>
      <c r="I51" s="900" t="s">
        <v>164</v>
      </c>
      <c r="J51" s="389"/>
      <c r="K51" s="699">
        <f t="shared" si="2"/>
        <v>0</v>
      </c>
      <c r="L51" s="73">
        <f t="shared" si="3"/>
        <v>0</v>
      </c>
      <c r="M51" s="901">
        <f>SUM(L51:L52)</f>
        <v>0</v>
      </c>
    </row>
    <row r="52" spans="1:13" s="34" customFormat="1" ht="13.5" customHeight="1" thickTop="1" thickBot="1">
      <c r="A52" s="904"/>
      <c r="B52" s="898"/>
      <c r="C52" s="905"/>
      <c r="D52" s="72" t="s">
        <v>566</v>
      </c>
      <c r="E52" s="71" t="s">
        <v>163</v>
      </c>
      <c r="F52" s="391"/>
      <c r="G52" s="701">
        <f t="shared" si="0"/>
        <v>0</v>
      </c>
      <c r="H52" s="70">
        <f t="shared" si="1"/>
        <v>0</v>
      </c>
      <c r="I52" s="906"/>
      <c r="J52" s="391"/>
      <c r="K52" s="701">
        <f t="shared" si="2"/>
        <v>0</v>
      </c>
      <c r="L52" s="70">
        <f t="shared" si="3"/>
        <v>0</v>
      </c>
      <c r="M52" s="907"/>
    </row>
    <row r="53" spans="1:13" s="34" customFormat="1" ht="13.5" customHeight="1" thickTop="1" thickBot="1">
      <c r="A53" s="903">
        <f>+A51+1</f>
        <v>24</v>
      </c>
      <c r="B53" s="898" t="s">
        <v>404</v>
      </c>
      <c r="C53" s="905" t="s">
        <v>160</v>
      </c>
      <c r="D53" s="69" t="s">
        <v>166</v>
      </c>
      <c r="E53" s="74" t="s">
        <v>165</v>
      </c>
      <c r="F53" s="389"/>
      <c r="G53" s="699">
        <f>F53*11</f>
        <v>0</v>
      </c>
      <c r="H53" s="73">
        <f t="shared" si="1"/>
        <v>0</v>
      </c>
      <c r="I53" s="900" t="s">
        <v>164</v>
      </c>
      <c r="J53" s="389"/>
      <c r="K53" s="699">
        <f>J53*11</f>
        <v>0</v>
      </c>
      <c r="L53" s="73">
        <f t="shared" si="3"/>
        <v>0</v>
      </c>
      <c r="M53" s="901">
        <f>SUM(L53:L54)</f>
        <v>0</v>
      </c>
    </row>
    <row r="54" spans="1:13" s="34" customFormat="1" ht="13.5" customHeight="1" thickTop="1" thickBot="1">
      <c r="A54" s="904"/>
      <c r="B54" s="898"/>
      <c r="C54" s="905"/>
      <c r="D54" s="72" t="s">
        <v>566</v>
      </c>
      <c r="E54" s="71" t="s">
        <v>163</v>
      </c>
      <c r="F54" s="391"/>
      <c r="G54" s="701">
        <f>F54*11</f>
        <v>0</v>
      </c>
      <c r="H54" s="70">
        <f t="shared" si="1"/>
        <v>0</v>
      </c>
      <c r="I54" s="906"/>
      <c r="J54" s="391"/>
      <c r="K54" s="701">
        <f>J54*11</f>
        <v>0</v>
      </c>
      <c r="L54" s="70">
        <f t="shared" si="3"/>
        <v>0</v>
      </c>
      <c r="M54" s="907"/>
    </row>
    <row r="55" spans="1:13" s="34" customFormat="1" ht="13.5" customHeight="1" thickTop="1" thickBot="1">
      <c r="A55" s="903">
        <f>+A53+1</f>
        <v>25</v>
      </c>
      <c r="B55" s="898" t="s">
        <v>405</v>
      </c>
      <c r="C55" s="905" t="s">
        <v>160</v>
      </c>
      <c r="D55" s="69" t="s">
        <v>166</v>
      </c>
      <c r="E55" s="74" t="s">
        <v>165</v>
      </c>
      <c r="F55" s="389"/>
      <c r="G55" s="699">
        <f t="shared" si="0"/>
        <v>0</v>
      </c>
      <c r="H55" s="73">
        <f t="shared" si="1"/>
        <v>0</v>
      </c>
      <c r="I55" s="900" t="s">
        <v>164</v>
      </c>
      <c r="J55" s="389"/>
      <c r="K55" s="699">
        <f t="shared" si="2"/>
        <v>0</v>
      </c>
      <c r="L55" s="73">
        <f t="shared" si="3"/>
        <v>0</v>
      </c>
      <c r="M55" s="901">
        <f>SUM(L55:L56)</f>
        <v>0</v>
      </c>
    </row>
    <row r="56" spans="1:13" s="34" customFormat="1" ht="13.5" customHeight="1" thickTop="1" thickBot="1">
      <c r="A56" s="904"/>
      <c r="B56" s="898"/>
      <c r="C56" s="905"/>
      <c r="D56" s="72" t="s">
        <v>566</v>
      </c>
      <c r="E56" s="71" t="s">
        <v>163</v>
      </c>
      <c r="F56" s="391"/>
      <c r="G56" s="701">
        <f t="shared" si="0"/>
        <v>0</v>
      </c>
      <c r="H56" s="70">
        <f t="shared" si="1"/>
        <v>0</v>
      </c>
      <c r="I56" s="906"/>
      <c r="J56" s="391"/>
      <c r="K56" s="701">
        <f t="shared" si="2"/>
        <v>0</v>
      </c>
      <c r="L56" s="70">
        <f t="shared" si="3"/>
        <v>0</v>
      </c>
      <c r="M56" s="907"/>
    </row>
    <row r="57" spans="1:13" s="34" customFormat="1" ht="13.5" customHeight="1" thickTop="1" thickBot="1">
      <c r="A57" s="903">
        <f>+A55+1</f>
        <v>26</v>
      </c>
      <c r="B57" s="898" t="s">
        <v>567</v>
      </c>
      <c r="C57" s="905" t="s">
        <v>160</v>
      </c>
      <c r="D57" s="69" t="s">
        <v>166</v>
      </c>
      <c r="E57" s="74" t="s">
        <v>165</v>
      </c>
      <c r="F57" s="389"/>
      <c r="G57" s="699">
        <f t="shared" si="0"/>
        <v>0</v>
      </c>
      <c r="H57" s="73">
        <f t="shared" si="1"/>
        <v>0</v>
      </c>
      <c r="I57" s="900" t="s">
        <v>164</v>
      </c>
      <c r="J57" s="389"/>
      <c r="K57" s="699">
        <f t="shared" si="2"/>
        <v>0</v>
      </c>
      <c r="L57" s="73">
        <f t="shared" si="3"/>
        <v>0</v>
      </c>
      <c r="M57" s="901">
        <f>SUM(L57:L58)</f>
        <v>0</v>
      </c>
    </row>
    <row r="58" spans="1:13" s="34" customFormat="1" ht="13.5" customHeight="1" thickTop="1" thickBot="1">
      <c r="A58" s="904"/>
      <c r="B58" s="898"/>
      <c r="C58" s="905"/>
      <c r="D58" s="72" t="s">
        <v>566</v>
      </c>
      <c r="E58" s="71" t="s">
        <v>163</v>
      </c>
      <c r="F58" s="391"/>
      <c r="G58" s="701">
        <f t="shared" si="0"/>
        <v>0</v>
      </c>
      <c r="H58" s="70">
        <f t="shared" si="1"/>
        <v>0</v>
      </c>
      <c r="I58" s="906"/>
      <c r="J58" s="391"/>
      <c r="K58" s="701">
        <f t="shared" si="2"/>
        <v>0</v>
      </c>
      <c r="L58" s="70">
        <f t="shared" si="3"/>
        <v>0</v>
      </c>
      <c r="M58" s="907"/>
    </row>
    <row r="59" spans="1:13" s="34" customFormat="1" ht="13.5" customHeight="1" thickTop="1" thickBot="1">
      <c r="A59" s="903">
        <f t="shared" ref="A59" si="6">+A57+1</f>
        <v>27</v>
      </c>
      <c r="B59" s="898" t="s">
        <v>568</v>
      </c>
      <c r="C59" s="905" t="s">
        <v>160</v>
      </c>
      <c r="D59" s="69" t="s">
        <v>166</v>
      </c>
      <c r="E59" s="74" t="s">
        <v>165</v>
      </c>
      <c r="F59" s="389"/>
      <c r="G59" s="699">
        <f t="shared" si="0"/>
        <v>0</v>
      </c>
      <c r="H59" s="73">
        <f t="shared" si="1"/>
        <v>0</v>
      </c>
      <c r="I59" s="900" t="s">
        <v>164</v>
      </c>
      <c r="J59" s="389"/>
      <c r="K59" s="699">
        <f t="shared" si="2"/>
        <v>0</v>
      </c>
      <c r="L59" s="73">
        <f t="shared" si="3"/>
        <v>0</v>
      </c>
      <c r="M59" s="901">
        <f>SUM(L59:L60)</f>
        <v>0</v>
      </c>
    </row>
    <row r="60" spans="1:13" s="34" customFormat="1" ht="13.5" customHeight="1" thickTop="1" thickBot="1">
      <c r="A60" s="904"/>
      <c r="B60" s="898"/>
      <c r="C60" s="905"/>
      <c r="D60" s="72" t="s">
        <v>566</v>
      </c>
      <c r="E60" s="71" t="s">
        <v>163</v>
      </c>
      <c r="F60" s="391"/>
      <c r="G60" s="701">
        <f t="shared" si="0"/>
        <v>0</v>
      </c>
      <c r="H60" s="70">
        <f t="shared" si="1"/>
        <v>0</v>
      </c>
      <c r="I60" s="906"/>
      <c r="J60" s="391"/>
      <c r="K60" s="701">
        <f t="shared" si="2"/>
        <v>0</v>
      </c>
      <c r="L60" s="70">
        <f t="shared" si="3"/>
        <v>0</v>
      </c>
      <c r="M60" s="907"/>
    </row>
    <row r="61" spans="1:13" s="34" customFormat="1" ht="13.5" customHeight="1" thickTop="1" thickBot="1">
      <c r="A61" s="903">
        <f t="shared" ref="A61" si="7">+A59+1</f>
        <v>28</v>
      </c>
      <c r="B61" s="898" t="s">
        <v>406</v>
      </c>
      <c r="C61" s="905" t="s">
        <v>160</v>
      </c>
      <c r="D61" s="69" t="s">
        <v>166</v>
      </c>
      <c r="E61" s="74" t="s">
        <v>165</v>
      </c>
      <c r="F61" s="389"/>
      <c r="G61" s="699">
        <f t="shared" si="0"/>
        <v>0</v>
      </c>
      <c r="H61" s="73">
        <f t="shared" si="1"/>
        <v>0</v>
      </c>
      <c r="I61" s="900" t="s">
        <v>164</v>
      </c>
      <c r="J61" s="389"/>
      <c r="K61" s="699">
        <f t="shared" si="2"/>
        <v>0</v>
      </c>
      <c r="L61" s="73">
        <f t="shared" si="3"/>
        <v>0</v>
      </c>
      <c r="M61" s="901">
        <f>SUM(L61:L62)</f>
        <v>0</v>
      </c>
    </row>
    <row r="62" spans="1:13" s="34" customFormat="1" ht="13.5" customHeight="1" thickTop="1" thickBot="1">
      <c r="A62" s="904"/>
      <c r="B62" s="898"/>
      <c r="C62" s="905"/>
      <c r="D62" s="72" t="s">
        <v>566</v>
      </c>
      <c r="E62" s="71" t="s">
        <v>163</v>
      </c>
      <c r="F62" s="391"/>
      <c r="G62" s="701">
        <f t="shared" si="0"/>
        <v>0</v>
      </c>
      <c r="H62" s="70">
        <f t="shared" si="1"/>
        <v>0</v>
      </c>
      <c r="I62" s="906"/>
      <c r="J62" s="391"/>
      <c r="K62" s="701">
        <f t="shared" si="2"/>
        <v>0</v>
      </c>
      <c r="L62" s="70">
        <f t="shared" si="3"/>
        <v>0</v>
      </c>
      <c r="M62" s="907"/>
    </row>
    <row r="63" spans="1:13" s="34" customFormat="1" ht="13.5" customHeight="1" thickTop="1" thickBot="1">
      <c r="A63" s="903">
        <f t="shared" ref="A63" si="8">+A61+1</f>
        <v>29</v>
      </c>
      <c r="B63" s="898" t="s">
        <v>407</v>
      </c>
      <c r="C63" s="905" t="s">
        <v>160</v>
      </c>
      <c r="D63" s="69" t="s">
        <v>166</v>
      </c>
      <c r="E63" s="74" t="s">
        <v>165</v>
      </c>
      <c r="F63" s="389"/>
      <c r="G63" s="699">
        <f t="shared" si="0"/>
        <v>0</v>
      </c>
      <c r="H63" s="73">
        <f t="shared" si="1"/>
        <v>0</v>
      </c>
      <c r="I63" s="900" t="s">
        <v>164</v>
      </c>
      <c r="J63" s="389"/>
      <c r="K63" s="699">
        <f t="shared" si="2"/>
        <v>0</v>
      </c>
      <c r="L63" s="73">
        <f t="shared" si="3"/>
        <v>0</v>
      </c>
      <c r="M63" s="901">
        <f>SUM(L63:L64)</f>
        <v>0</v>
      </c>
    </row>
    <row r="64" spans="1:13" s="34" customFormat="1" ht="13.5" customHeight="1" thickTop="1" thickBot="1">
      <c r="A64" s="904"/>
      <c r="B64" s="898"/>
      <c r="C64" s="905"/>
      <c r="D64" s="72" t="s">
        <v>566</v>
      </c>
      <c r="E64" s="71" t="s">
        <v>163</v>
      </c>
      <c r="F64" s="391"/>
      <c r="G64" s="701">
        <f t="shared" si="0"/>
        <v>0</v>
      </c>
      <c r="H64" s="70">
        <f t="shared" si="1"/>
        <v>0</v>
      </c>
      <c r="I64" s="906"/>
      <c r="J64" s="391"/>
      <c r="K64" s="701">
        <f t="shared" si="2"/>
        <v>0</v>
      </c>
      <c r="L64" s="70">
        <f t="shared" si="3"/>
        <v>0</v>
      </c>
      <c r="M64" s="907"/>
    </row>
    <row r="65" spans="1:13" s="34" customFormat="1" ht="13.5" customHeight="1" thickTop="1" thickBot="1">
      <c r="A65" s="903">
        <f t="shared" ref="A65" si="9">+A63+1</f>
        <v>30</v>
      </c>
      <c r="B65" s="898" t="s">
        <v>408</v>
      </c>
      <c r="C65" s="905" t="s">
        <v>160</v>
      </c>
      <c r="D65" s="69" t="s">
        <v>166</v>
      </c>
      <c r="E65" s="74" t="s">
        <v>165</v>
      </c>
      <c r="F65" s="389"/>
      <c r="G65" s="699">
        <f t="shared" si="0"/>
        <v>0</v>
      </c>
      <c r="H65" s="73">
        <f t="shared" si="1"/>
        <v>0</v>
      </c>
      <c r="I65" s="900" t="s">
        <v>164</v>
      </c>
      <c r="J65" s="389"/>
      <c r="K65" s="699">
        <f t="shared" si="2"/>
        <v>0</v>
      </c>
      <c r="L65" s="73">
        <f t="shared" si="3"/>
        <v>0</v>
      </c>
      <c r="M65" s="901">
        <f>SUM(L65:L66)</f>
        <v>0</v>
      </c>
    </row>
    <row r="66" spans="1:13" s="34" customFormat="1" ht="13.5" customHeight="1" thickTop="1" thickBot="1">
      <c r="A66" s="904"/>
      <c r="B66" s="898"/>
      <c r="C66" s="905"/>
      <c r="D66" s="72" t="s">
        <v>566</v>
      </c>
      <c r="E66" s="71" t="s">
        <v>163</v>
      </c>
      <c r="F66" s="391"/>
      <c r="G66" s="701">
        <f t="shared" si="0"/>
        <v>0</v>
      </c>
      <c r="H66" s="70">
        <f t="shared" si="1"/>
        <v>0</v>
      </c>
      <c r="I66" s="906"/>
      <c r="J66" s="391"/>
      <c r="K66" s="701">
        <f t="shared" si="2"/>
        <v>0</v>
      </c>
      <c r="L66" s="70">
        <f t="shared" si="3"/>
        <v>0</v>
      </c>
      <c r="M66" s="907"/>
    </row>
    <row r="67" spans="1:13" s="34" customFormat="1" ht="13.5" customHeight="1" thickTop="1" thickBot="1">
      <c r="A67" s="903">
        <f>+A65+1</f>
        <v>31</v>
      </c>
      <c r="B67" s="898" t="s">
        <v>409</v>
      </c>
      <c r="C67" s="905" t="s">
        <v>160</v>
      </c>
      <c r="D67" s="69" t="s">
        <v>166</v>
      </c>
      <c r="E67" s="74" t="s">
        <v>165</v>
      </c>
      <c r="F67" s="389"/>
      <c r="G67" s="699">
        <f t="shared" si="0"/>
        <v>0</v>
      </c>
      <c r="H67" s="73">
        <f t="shared" si="1"/>
        <v>0</v>
      </c>
      <c r="I67" s="900" t="s">
        <v>164</v>
      </c>
      <c r="J67" s="389"/>
      <c r="K67" s="699">
        <f t="shared" si="2"/>
        <v>0</v>
      </c>
      <c r="L67" s="73">
        <f t="shared" si="3"/>
        <v>0</v>
      </c>
      <c r="M67" s="901">
        <f>SUM(L67:L68)</f>
        <v>0</v>
      </c>
    </row>
    <row r="68" spans="1:13" s="34" customFormat="1" ht="13.5" customHeight="1" thickTop="1" thickBot="1">
      <c r="A68" s="904"/>
      <c r="B68" s="898"/>
      <c r="C68" s="905"/>
      <c r="D68" s="72" t="s">
        <v>566</v>
      </c>
      <c r="E68" s="71" t="s">
        <v>163</v>
      </c>
      <c r="F68" s="391"/>
      <c r="G68" s="701">
        <f t="shared" si="0"/>
        <v>0</v>
      </c>
      <c r="H68" s="70">
        <f t="shared" si="1"/>
        <v>0</v>
      </c>
      <c r="I68" s="906"/>
      <c r="J68" s="391"/>
      <c r="K68" s="701">
        <f t="shared" si="2"/>
        <v>0</v>
      </c>
      <c r="L68" s="70">
        <f t="shared" si="3"/>
        <v>0</v>
      </c>
      <c r="M68" s="907"/>
    </row>
    <row r="69" spans="1:13" s="34" customFormat="1" ht="13.5" customHeight="1" thickTop="1" thickBot="1">
      <c r="A69" s="903">
        <f>+A67+1</f>
        <v>32</v>
      </c>
      <c r="B69" s="898" t="s">
        <v>410</v>
      </c>
      <c r="C69" s="905" t="s">
        <v>160</v>
      </c>
      <c r="D69" s="69" t="s">
        <v>166</v>
      </c>
      <c r="E69" s="74" t="s">
        <v>165</v>
      </c>
      <c r="F69" s="389"/>
      <c r="G69" s="699">
        <f t="shared" si="0"/>
        <v>0</v>
      </c>
      <c r="H69" s="73">
        <f t="shared" si="1"/>
        <v>0</v>
      </c>
      <c r="I69" s="900" t="s">
        <v>164</v>
      </c>
      <c r="J69" s="389"/>
      <c r="K69" s="699">
        <f t="shared" si="2"/>
        <v>0</v>
      </c>
      <c r="L69" s="73">
        <f t="shared" si="3"/>
        <v>0</v>
      </c>
      <c r="M69" s="901">
        <f>SUM(L69:L70)</f>
        <v>0</v>
      </c>
    </row>
    <row r="70" spans="1:13" s="34" customFormat="1" ht="13.5" customHeight="1" thickTop="1" thickBot="1">
      <c r="A70" s="904"/>
      <c r="B70" s="898"/>
      <c r="C70" s="905"/>
      <c r="D70" s="72" t="s">
        <v>566</v>
      </c>
      <c r="E70" s="71" t="s">
        <v>163</v>
      </c>
      <c r="F70" s="391"/>
      <c r="G70" s="701">
        <f t="shared" si="0"/>
        <v>0</v>
      </c>
      <c r="H70" s="70">
        <f t="shared" si="1"/>
        <v>0</v>
      </c>
      <c r="I70" s="906"/>
      <c r="J70" s="391"/>
      <c r="K70" s="701">
        <f t="shared" si="2"/>
        <v>0</v>
      </c>
      <c r="L70" s="70">
        <f t="shared" si="3"/>
        <v>0</v>
      </c>
      <c r="M70" s="907"/>
    </row>
    <row r="71" spans="1:13" s="34" customFormat="1" ht="13.5" customHeight="1" thickTop="1" thickBot="1">
      <c r="A71" s="903">
        <f>+A69+1</f>
        <v>33</v>
      </c>
      <c r="B71" s="898" t="s">
        <v>411</v>
      </c>
      <c r="C71" s="905" t="s">
        <v>160</v>
      </c>
      <c r="D71" s="69" t="s">
        <v>166</v>
      </c>
      <c r="E71" s="74" t="s">
        <v>165</v>
      </c>
      <c r="F71" s="389"/>
      <c r="G71" s="699">
        <f t="shared" si="0"/>
        <v>0</v>
      </c>
      <c r="H71" s="73">
        <f t="shared" si="1"/>
        <v>0</v>
      </c>
      <c r="I71" s="900" t="s">
        <v>164</v>
      </c>
      <c r="J71" s="389"/>
      <c r="K71" s="699">
        <f t="shared" si="2"/>
        <v>0</v>
      </c>
      <c r="L71" s="73">
        <f t="shared" si="3"/>
        <v>0</v>
      </c>
      <c r="M71" s="901">
        <f>SUM(L71:L72)</f>
        <v>0</v>
      </c>
    </row>
    <row r="72" spans="1:13" s="34" customFormat="1" ht="13.5" customHeight="1" thickTop="1" thickBot="1">
      <c r="A72" s="904"/>
      <c r="B72" s="898"/>
      <c r="C72" s="905"/>
      <c r="D72" s="72" t="s">
        <v>566</v>
      </c>
      <c r="E72" s="71" t="s">
        <v>163</v>
      </c>
      <c r="F72" s="391"/>
      <c r="G72" s="701">
        <f t="shared" ref="G72:G116" si="10">F72*12</f>
        <v>0</v>
      </c>
      <c r="H72" s="70">
        <f t="shared" ref="H72:H116" si="11">F72+G72</f>
        <v>0</v>
      </c>
      <c r="I72" s="906"/>
      <c r="J72" s="391"/>
      <c r="K72" s="701">
        <f t="shared" ref="K72:K116" si="12">J72*12</f>
        <v>0</v>
      </c>
      <c r="L72" s="70">
        <f t="shared" ref="L72:L116" si="13">J72+K72</f>
        <v>0</v>
      </c>
      <c r="M72" s="907"/>
    </row>
    <row r="73" spans="1:13" s="34" customFormat="1" ht="13.5" customHeight="1" thickTop="1" thickBot="1">
      <c r="A73" s="903">
        <f>+A71+1</f>
        <v>34</v>
      </c>
      <c r="B73" s="898" t="s">
        <v>412</v>
      </c>
      <c r="C73" s="905" t="s">
        <v>160</v>
      </c>
      <c r="D73" s="69" t="s">
        <v>166</v>
      </c>
      <c r="E73" s="74" t="s">
        <v>165</v>
      </c>
      <c r="F73" s="389"/>
      <c r="G73" s="699">
        <f t="shared" si="10"/>
        <v>0</v>
      </c>
      <c r="H73" s="73">
        <f t="shared" si="11"/>
        <v>0</v>
      </c>
      <c r="I73" s="900" t="s">
        <v>164</v>
      </c>
      <c r="J73" s="389"/>
      <c r="K73" s="699">
        <f t="shared" si="12"/>
        <v>0</v>
      </c>
      <c r="L73" s="73">
        <f t="shared" si="13"/>
        <v>0</v>
      </c>
      <c r="M73" s="901">
        <f>SUM(L73:L74)</f>
        <v>0</v>
      </c>
    </row>
    <row r="74" spans="1:13" s="34" customFormat="1" ht="13.5" customHeight="1" thickTop="1" thickBot="1">
      <c r="A74" s="904"/>
      <c r="B74" s="898"/>
      <c r="C74" s="905"/>
      <c r="D74" s="72" t="s">
        <v>566</v>
      </c>
      <c r="E74" s="71" t="s">
        <v>163</v>
      </c>
      <c r="F74" s="391"/>
      <c r="G74" s="701">
        <f t="shared" si="10"/>
        <v>0</v>
      </c>
      <c r="H74" s="70">
        <f t="shared" si="11"/>
        <v>0</v>
      </c>
      <c r="I74" s="906"/>
      <c r="J74" s="391"/>
      <c r="K74" s="701">
        <f t="shared" si="12"/>
        <v>0</v>
      </c>
      <c r="L74" s="70">
        <f t="shared" si="13"/>
        <v>0</v>
      </c>
      <c r="M74" s="907"/>
    </row>
    <row r="75" spans="1:13" s="34" customFormat="1" ht="13.5" customHeight="1" thickTop="1" thickBot="1">
      <c r="A75" s="903">
        <f>+A73+1</f>
        <v>35</v>
      </c>
      <c r="B75" s="898" t="s">
        <v>413</v>
      </c>
      <c r="C75" s="905" t="s">
        <v>160</v>
      </c>
      <c r="D75" s="69" t="s">
        <v>166</v>
      </c>
      <c r="E75" s="74" t="s">
        <v>165</v>
      </c>
      <c r="F75" s="389"/>
      <c r="G75" s="699">
        <f t="shared" si="10"/>
        <v>0</v>
      </c>
      <c r="H75" s="73">
        <f t="shared" si="11"/>
        <v>0</v>
      </c>
      <c r="I75" s="900" t="s">
        <v>164</v>
      </c>
      <c r="J75" s="389"/>
      <c r="K75" s="699">
        <f t="shared" si="12"/>
        <v>0</v>
      </c>
      <c r="L75" s="73">
        <f t="shared" si="13"/>
        <v>0</v>
      </c>
      <c r="M75" s="901">
        <f>SUM(L75:L76)</f>
        <v>0</v>
      </c>
    </row>
    <row r="76" spans="1:13" s="34" customFormat="1" ht="13.5" customHeight="1" thickTop="1" thickBot="1">
      <c r="A76" s="904"/>
      <c r="B76" s="898"/>
      <c r="C76" s="905"/>
      <c r="D76" s="72" t="s">
        <v>566</v>
      </c>
      <c r="E76" s="71" t="s">
        <v>163</v>
      </c>
      <c r="F76" s="391"/>
      <c r="G76" s="701">
        <f t="shared" si="10"/>
        <v>0</v>
      </c>
      <c r="H76" s="70">
        <f t="shared" si="11"/>
        <v>0</v>
      </c>
      <c r="I76" s="906"/>
      <c r="J76" s="391"/>
      <c r="K76" s="701">
        <f t="shared" si="12"/>
        <v>0</v>
      </c>
      <c r="L76" s="70">
        <f t="shared" si="13"/>
        <v>0</v>
      </c>
      <c r="M76" s="907"/>
    </row>
    <row r="77" spans="1:13" s="34" customFormat="1" ht="13.5" customHeight="1" thickTop="1" thickBot="1">
      <c r="A77" s="903">
        <f>+A75+1</f>
        <v>36</v>
      </c>
      <c r="B77" s="898" t="s">
        <v>414</v>
      </c>
      <c r="C77" s="905" t="s">
        <v>160</v>
      </c>
      <c r="D77" s="69" t="s">
        <v>166</v>
      </c>
      <c r="E77" s="74" t="s">
        <v>165</v>
      </c>
      <c r="F77" s="389"/>
      <c r="G77" s="699">
        <f t="shared" si="10"/>
        <v>0</v>
      </c>
      <c r="H77" s="73">
        <f t="shared" si="11"/>
        <v>0</v>
      </c>
      <c r="I77" s="900" t="s">
        <v>164</v>
      </c>
      <c r="J77" s="389"/>
      <c r="K77" s="699">
        <f t="shared" si="12"/>
        <v>0</v>
      </c>
      <c r="L77" s="73">
        <f t="shared" si="13"/>
        <v>0</v>
      </c>
      <c r="M77" s="901">
        <f>SUM(L77:L78)</f>
        <v>0</v>
      </c>
    </row>
    <row r="78" spans="1:13" s="34" customFormat="1" ht="13.5" customHeight="1" thickTop="1" thickBot="1">
      <c r="A78" s="908"/>
      <c r="B78" s="898"/>
      <c r="C78" s="905"/>
      <c r="D78" s="67" t="s">
        <v>566</v>
      </c>
      <c r="E78" s="75" t="s">
        <v>163</v>
      </c>
      <c r="F78" s="390"/>
      <c r="G78" s="700">
        <f t="shared" si="10"/>
        <v>0</v>
      </c>
      <c r="H78" s="70">
        <f t="shared" si="11"/>
        <v>0</v>
      </c>
      <c r="I78" s="896"/>
      <c r="J78" s="390"/>
      <c r="K78" s="700">
        <f t="shared" si="12"/>
        <v>0</v>
      </c>
      <c r="L78" s="70">
        <f t="shared" si="13"/>
        <v>0</v>
      </c>
      <c r="M78" s="902"/>
    </row>
    <row r="79" spans="1:13" s="34" customFormat="1" ht="13.5" customHeight="1" thickTop="1" thickBot="1">
      <c r="A79" s="903">
        <f>+A77+1</f>
        <v>37</v>
      </c>
      <c r="B79" s="898" t="s">
        <v>415</v>
      </c>
      <c r="C79" s="905" t="s">
        <v>562</v>
      </c>
      <c r="D79" s="69" t="s">
        <v>166</v>
      </c>
      <c r="E79" s="74" t="s">
        <v>165</v>
      </c>
      <c r="F79" s="389"/>
      <c r="G79" s="699">
        <f t="shared" si="10"/>
        <v>0</v>
      </c>
      <c r="H79" s="73">
        <f t="shared" si="11"/>
        <v>0</v>
      </c>
      <c r="I79" s="900" t="s">
        <v>164</v>
      </c>
      <c r="J79" s="389"/>
      <c r="K79" s="699">
        <f t="shared" si="12"/>
        <v>0</v>
      </c>
      <c r="L79" s="73">
        <f t="shared" si="13"/>
        <v>0</v>
      </c>
      <c r="M79" s="901">
        <f>SUM(L79:L80)</f>
        <v>0</v>
      </c>
    </row>
    <row r="80" spans="1:13" s="34" customFormat="1" ht="13.5" customHeight="1" thickTop="1" thickBot="1">
      <c r="A80" s="904"/>
      <c r="B80" s="898"/>
      <c r="C80" s="905"/>
      <c r="D80" s="72" t="s">
        <v>566</v>
      </c>
      <c r="E80" s="71" t="s">
        <v>163</v>
      </c>
      <c r="F80" s="391"/>
      <c r="G80" s="701">
        <f t="shared" si="10"/>
        <v>0</v>
      </c>
      <c r="H80" s="70">
        <f t="shared" si="11"/>
        <v>0</v>
      </c>
      <c r="I80" s="906"/>
      <c r="J80" s="391"/>
      <c r="K80" s="701">
        <f t="shared" si="12"/>
        <v>0</v>
      </c>
      <c r="L80" s="70">
        <f t="shared" si="13"/>
        <v>0</v>
      </c>
      <c r="M80" s="907"/>
    </row>
    <row r="81" spans="1:13" s="34" customFormat="1" ht="13.5" customHeight="1" thickTop="1" thickBot="1">
      <c r="A81" s="903">
        <f>+A79+1</f>
        <v>38</v>
      </c>
      <c r="B81" s="898" t="s">
        <v>384</v>
      </c>
      <c r="C81" s="905" t="s">
        <v>562</v>
      </c>
      <c r="D81" s="69" t="s">
        <v>166</v>
      </c>
      <c r="E81" s="74" t="s">
        <v>165</v>
      </c>
      <c r="F81" s="389"/>
      <c r="G81" s="699">
        <f t="shared" si="10"/>
        <v>0</v>
      </c>
      <c r="H81" s="73">
        <f t="shared" si="11"/>
        <v>0</v>
      </c>
      <c r="I81" s="900" t="s">
        <v>164</v>
      </c>
      <c r="J81" s="389"/>
      <c r="K81" s="699">
        <f t="shared" si="12"/>
        <v>0</v>
      </c>
      <c r="L81" s="73">
        <f t="shared" si="13"/>
        <v>0</v>
      </c>
      <c r="M81" s="901">
        <f>SUM(L81:L82)</f>
        <v>0</v>
      </c>
    </row>
    <row r="82" spans="1:13" s="34" customFormat="1" ht="13.5" customHeight="1" thickTop="1" thickBot="1">
      <c r="A82" s="908"/>
      <c r="B82" s="898"/>
      <c r="C82" s="905"/>
      <c r="D82" s="72" t="s">
        <v>566</v>
      </c>
      <c r="E82" s="71" t="s">
        <v>374</v>
      </c>
      <c r="F82" s="391"/>
      <c r="G82" s="701">
        <f t="shared" si="10"/>
        <v>0</v>
      </c>
      <c r="H82" s="70">
        <f t="shared" si="11"/>
        <v>0</v>
      </c>
      <c r="I82" s="906"/>
      <c r="J82" s="391"/>
      <c r="K82" s="701">
        <f t="shared" si="12"/>
        <v>0</v>
      </c>
      <c r="L82" s="70">
        <f t="shared" si="13"/>
        <v>0</v>
      </c>
      <c r="M82" s="907"/>
    </row>
    <row r="83" spans="1:13" s="34" customFormat="1" ht="13.5" customHeight="1" thickTop="1" thickBot="1">
      <c r="A83" s="903">
        <f>+A81+1</f>
        <v>39</v>
      </c>
      <c r="B83" s="898" t="s">
        <v>416</v>
      </c>
      <c r="C83" s="905" t="s">
        <v>562</v>
      </c>
      <c r="D83" s="69" t="s">
        <v>166</v>
      </c>
      <c r="E83" s="74" t="s">
        <v>165</v>
      </c>
      <c r="F83" s="389"/>
      <c r="G83" s="699">
        <f t="shared" si="10"/>
        <v>0</v>
      </c>
      <c r="H83" s="73">
        <f t="shared" si="11"/>
        <v>0</v>
      </c>
      <c r="I83" s="900" t="s">
        <v>164</v>
      </c>
      <c r="J83" s="389"/>
      <c r="K83" s="699">
        <f t="shared" si="12"/>
        <v>0</v>
      </c>
      <c r="L83" s="73">
        <f t="shared" si="13"/>
        <v>0</v>
      </c>
      <c r="M83" s="901">
        <f>SUM(L83:L84)</f>
        <v>0</v>
      </c>
    </row>
    <row r="84" spans="1:13" s="34" customFormat="1" ht="13.5" customHeight="1" thickTop="1" thickBot="1">
      <c r="A84" s="904"/>
      <c r="B84" s="898"/>
      <c r="C84" s="905"/>
      <c r="D84" s="72" t="s">
        <v>566</v>
      </c>
      <c r="E84" s="71" t="s">
        <v>375</v>
      </c>
      <c r="F84" s="391"/>
      <c r="G84" s="701">
        <f t="shared" si="10"/>
        <v>0</v>
      </c>
      <c r="H84" s="70">
        <f t="shared" si="11"/>
        <v>0</v>
      </c>
      <c r="I84" s="906"/>
      <c r="J84" s="391"/>
      <c r="K84" s="701">
        <f t="shared" si="12"/>
        <v>0</v>
      </c>
      <c r="L84" s="70">
        <f t="shared" si="13"/>
        <v>0</v>
      </c>
      <c r="M84" s="907"/>
    </row>
    <row r="85" spans="1:13" s="34" customFormat="1" ht="13.5" customHeight="1" thickTop="1" thickBot="1">
      <c r="A85" s="903">
        <f>+A83+1</f>
        <v>40</v>
      </c>
      <c r="B85" s="898" t="s">
        <v>385</v>
      </c>
      <c r="C85" s="905" t="s">
        <v>562</v>
      </c>
      <c r="D85" s="69" t="s">
        <v>166</v>
      </c>
      <c r="E85" s="74" t="s">
        <v>165</v>
      </c>
      <c r="F85" s="389"/>
      <c r="G85" s="699">
        <f t="shared" si="10"/>
        <v>0</v>
      </c>
      <c r="H85" s="73">
        <f t="shared" si="11"/>
        <v>0</v>
      </c>
      <c r="I85" s="900" t="s">
        <v>164</v>
      </c>
      <c r="J85" s="389"/>
      <c r="K85" s="699">
        <f t="shared" si="12"/>
        <v>0</v>
      </c>
      <c r="L85" s="73">
        <f t="shared" si="13"/>
        <v>0</v>
      </c>
      <c r="M85" s="901">
        <f>SUM(L85:L86)</f>
        <v>0</v>
      </c>
    </row>
    <row r="86" spans="1:13" s="34" customFormat="1" ht="13.5" customHeight="1" thickTop="1" thickBot="1">
      <c r="A86" s="904"/>
      <c r="B86" s="898"/>
      <c r="C86" s="905"/>
      <c r="D86" s="72" t="s">
        <v>566</v>
      </c>
      <c r="E86" s="71" t="s">
        <v>376</v>
      </c>
      <c r="F86" s="391"/>
      <c r="G86" s="701">
        <f t="shared" si="10"/>
        <v>0</v>
      </c>
      <c r="H86" s="70">
        <f t="shared" si="11"/>
        <v>0</v>
      </c>
      <c r="I86" s="906"/>
      <c r="J86" s="391"/>
      <c r="K86" s="701">
        <f t="shared" si="12"/>
        <v>0</v>
      </c>
      <c r="L86" s="70">
        <f t="shared" si="13"/>
        <v>0</v>
      </c>
      <c r="M86" s="907"/>
    </row>
    <row r="87" spans="1:13" s="34" customFormat="1" ht="13.5" customHeight="1" thickTop="1" thickBot="1">
      <c r="A87" s="903">
        <f>+A85+1</f>
        <v>41</v>
      </c>
      <c r="B87" s="898" t="s">
        <v>386</v>
      </c>
      <c r="C87" s="905" t="s">
        <v>562</v>
      </c>
      <c r="D87" s="69" t="s">
        <v>166</v>
      </c>
      <c r="E87" s="74" t="s">
        <v>165</v>
      </c>
      <c r="F87" s="389"/>
      <c r="G87" s="699">
        <f t="shared" si="10"/>
        <v>0</v>
      </c>
      <c r="H87" s="73">
        <f t="shared" si="11"/>
        <v>0</v>
      </c>
      <c r="I87" s="900" t="s">
        <v>164</v>
      </c>
      <c r="J87" s="389"/>
      <c r="K87" s="699">
        <f t="shared" si="12"/>
        <v>0</v>
      </c>
      <c r="L87" s="73">
        <f t="shared" si="13"/>
        <v>0</v>
      </c>
      <c r="M87" s="901">
        <f>SUM(L87:L88)</f>
        <v>0</v>
      </c>
    </row>
    <row r="88" spans="1:13" s="34" customFormat="1" ht="13.5" customHeight="1" thickTop="1" thickBot="1">
      <c r="A88" s="904"/>
      <c r="B88" s="898"/>
      <c r="C88" s="905"/>
      <c r="D88" s="72" t="s">
        <v>566</v>
      </c>
      <c r="E88" s="71" t="s">
        <v>377</v>
      </c>
      <c r="F88" s="391"/>
      <c r="G88" s="701">
        <f t="shared" si="10"/>
        <v>0</v>
      </c>
      <c r="H88" s="70">
        <f t="shared" si="11"/>
        <v>0</v>
      </c>
      <c r="I88" s="906"/>
      <c r="J88" s="391"/>
      <c r="K88" s="701">
        <f t="shared" si="12"/>
        <v>0</v>
      </c>
      <c r="L88" s="70">
        <f t="shared" si="13"/>
        <v>0</v>
      </c>
      <c r="M88" s="907"/>
    </row>
    <row r="89" spans="1:13" s="34" customFormat="1" ht="13.5" customHeight="1" thickTop="1" thickBot="1">
      <c r="A89" s="903">
        <f>+A87+1</f>
        <v>42</v>
      </c>
      <c r="B89" s="898" t="s">
        <v>417</v>
      </c>
      <c r="C89" s="905" t="s">
        <v>562</v>
      </c>
      <c r="D89" s="69" t="s">
        <v>166</v>
      </c>
      <c r="E89" s="74" t="s">
        <v>165</v>
      </c>
      <c r="F89" s="389"/>
      <c r="G89" s="699">
        <f t="shared" si="10"/>
        <v>0</v>
      </c>
      <c r="H89" s="73">
        <f t="shared" si="11"/>
        <v>0</v>
      </c>
      <c r="I89" s="900" t="s">
        <v>164</v>
      </c>
      <c r="J89" s="389"/>
      <c r="K89" s="699">
        <f t="shared" si="12"/>
        <v>0</v>
      </c>
      <c r="L89" s="73">
        <f t="shared" si="13"/>
        <v>0</v>
      </c>
      <c r="M89" s="901">
        <f>SUM(L89:L90)</f>
        <v>0</v>
      </c>
    </row>
    <row r="90" spans="1:13" s="34" customFormat="1" ht="13.5" customHeight="1" thickTop="1" thickBot="1">
      <c r="A90" s="904"/>
      <c r="B90" s="898"/>
      <c r="C90" s="905"/>
      <c r="D90" s="72" t="s">
        <v>566</v>
      </c>
      <c r="E90" s="71" t="s">
        <v>378</v>
      </c>
      <c r="F90" s="391"/>
      <c r="G90" s="701">
        <f t="shared" si="10"/>
        <v>0</v>
      </c>
      <c r="H90" s="70">
        <f t="shared" si="11"/>
        <v>0</v>
      </c>
      <c r="I90" s="906"/>
      <c r="J90" s="391"/>
      <c r="K90" s="701">
        <f t="shared" si="12"/>
        <v>0</v>
      </c>
      <c r="L90" s="70">
        <f t="shared" si="13"/>
        <v>0</v>
      </c>
      <c r="M90" s="907"/>
    </row>
    <row r="91" spans="1:13" s="34" customFormat="1" ht="13.5" customHeight="1" thickTop="1" thickBot="1">
      <c r="A91" s="903">
        <f>+A89+1</f>
        <v>43</v>
      </c>
      <c r="B91" s="898" t="s">
        <v>418</v>
      </c>
      <c r="C91" s="905" t="s">
        <v>562</v>
      </c>
      <c r="D91" s="69" t="s">
        <v>166</v>
      </c>
      <c r="E91" s="74" t="s">
        <v>165</v>
      </c>
      <c r="F91" s="389"/>
      <c r="G91" s="699">
        <f t="shared" si="10"/>
        <v>0</v>
      </c>
      <c r="H91" s="73">
        <f t="shared" si="11"/>
        <v>0</v>
      </c>
      <c r="I91" s="900" t="s">
        <v>164</v>
      </c>
      <c r="J91" s="389"/>
      <c r="K91" s="699">
        <f t="shared" si="12"/>
        <v>0</v>
      </c>
      <c r="L91" s="73">
        <f t="shared" si="13"/>
        <v>0</v>
      </c>
      <c r="M91" s="901">
        <f>SUM(L91:L92)</f>
        <v>0</v>
      </c>
    </row>
    <row r="92" spans="1:13" s="34" customFormat="1" ht="13.5" customHeight="1" thickTop="1" thickBot="1">
      <c r="A92" s="904"/>
      <c r="B92" s="898"/>
      <c r="C92" s="905"/>
      <c r="D92" s="72" t="s">
        <v>566</v>
      </c>
      <c r="E92" s="71" t="s">
        <v>163</v>
      </c>
      <c r="F92" s="391"/>
      <c r="G92" s="701">
        <f t="shared" si="10"/>
        <v>0</v>
      </c>
      <c r="H92" s="70">
        <f t="shared" si="11"/>
        <v>0</v>
      </c>
      <c r="I92" s="906"/>
      <c r="J92" s="391"/>
      <c r="K92" s="701">
        <f t="shared" si="12"/>
        <v>0</v>
      </c>
      <c r="L92" s="70">
        <f t="shared" si="13"/>
        <v>0</v>
      </c>
      <c r="M92" s="907"/>
    </row>
    <row r="93" spans="1:13" s="34" customFormat="1" ht="13.5" customHeight="1" thickTop="1" thickBot="1">
      <c r="A93" s="903">
        <f>+A91+1</f>
        <v>44</v>
      </c>
      <c r="B93" s="898" t="s">
        <v>419</v>
      </c>
      <c r="C93" s="905" t="s">
        <v>562</v>
      </c>
      <c r="D93" s="69" t="s">
        <v>166</v>
      </c>
      <c r="E93" s="74" t="s">
        <v>165</v>
      </c>
      <c r="F93" s="389"/>
      <c r="G93" s="699">
        <f t="shared" si="10"/>
        <v>0</v>
      </c>
      <c r="H93" s="73">
        <f t="shared" si="11"/>
        <v>0</v>
      </c>
      <c r="I93" s="900" t="s">
        <v>164</v>
      </c>
      <c r="J93" s="389"/>
      <c r="K93" s="699">
        <f t="shared" si="12"/>
        <v>0</v>
      </c>
      <c r="L93" s="73">
        <f t="shared" si="13"/>
        <v>0</v>
      </c>
      <c r="M93" s="901">
        <f>SUM(L93:L94)</f>
        <v>0</v>
      </c>
    </row>
    <row r="94" spans="1:13" s="34" customFormat="1" ht="13.5" customHeight="1" thickTop="1" thickBot="1">
      <c r="A94" s="904"/>
      <c r="B94" s="898"/>
      <c r="C94" s="905"/>
      <c r="D94" s="72" t="s">
        <v>566</v>
      </c>
      <c r="E94" s="71" t="s">
        <v>163</v>
      </c>
      <c r="F94" s="391"/>
      <c r="G94" s="701">
        <f t="shared" si="10"/>
        <v>0</v>
      </c>
      <c r="H94" s="70">
        <f t="shared" si="11"/>
        <v>0</v>
      </c>
      <c r="I94" s="906"/>
      <c r="J94" s="391"/>
      <c r="K94" s="701">
        <f t="shared" si="12"/>
        <v>0</v>
      </c>
      <c r="L94" s="70">
        <f t="shared" si="13"/>
        <v>0</v>
      </c>
      <c r="M94" s="907"/>
    </row>
    <row r="95" spans="1:13" s="34" customFormat="1" ht="13.5" customHeight="1" thickTop="1" thickBot="1">
      <c r="A95" s="903">
        <f>+A93+1</f>
        <v>45</v>
      </c>
      <c r="B95" s="898" t="s">
        <v>420</v>
      </c>
      <c r="C95" s="905" t="s">
        <v>562</v>
      </c>
      <c r="D95" s="69" t="s">
        <v>166</v>
      </c>
      <c r="E95" s="74" t="s">
        <v>165</v>
      </c>
      <c r="F95" s="389"/>
      <c r="G95" s="699">
        <f t="shared" si="10"/>
        <v>0</v>
      </c>
      <c r="H95" s="73">
        <f t="shared" si="11"/>
        <v>0</v>
      </c>
      <c r="I95" s="900" t="s">
        <v>164</v>
      </c>
      <c r="J95" s="389"/>
      <c r="K95" s="699">
        <f t="shared" si="12"/>
        <v>0</v>
      </c>
      <c r="L95" s="73">
        <f t="shared" si="13"/>
        <v>0</v>
      </c>
      <c r="M95" s="901">
        <f>SUM(L95:L96)</f>
        <v>0</v>
      </c>
    </row>
    <row r="96" spans="1:13" s="34" customFormat="1" ht="13.5" customHeight="1" thickTop="1" thickBot="1">
      <c r="A96" s="904"/>
      <c r="B96" s="898"/>
      <c r="C96" s="905"/>
      <c r="D96" s="72" t="s">
        <v>566</v>
      </c>
      <c r="E96" s="71" t="s">
        <v>372</v>
      </c>
      <c r="F96" s="391"/>
      <c r="G96" s="701">
        <f t="shared" si="10"/>
        <v>0</v>
      </c>
      <c r="H96" s="70">
        <f t="shared" si="11"/>
        <v>0</v>
      </c>
      <c r="I96" s="906"/>
      <c r="J96" s="391"/>
      <c r="K96" s="701">
        <f t="shared" si="12"/>
        <v>0</v>
      </c>
      <c r="L96" s="70">
        <f t="shared" si="13"/>
        <v>0</v>
      </c>
      <c r="M96" s="907"/>
    </row>
    <row r="97" spans="1:13" s="34" customFormat="1" ht="13.5" customHeight="1" thickTop="1" thickBot="1">
      <c r="A97" s="903">
        <f>+A95+1</f>
        <v>46</v>
      </c>
      <c r="B97" s="898" t="s">
        <v>402</v>
      </c>
      <c r="C97" s="905" t="s">
        <v>562</v>
      </c>
      <c r="D97" s="69" t="s">
        <v>166</v>
      </c>
      <c r="E97" s="74" t="s">
        <v>165</v>
      </c>
      <c r="F97" s="389"/>
      <c r="G97" s="699">
        <f t="shared" si="10"/>
        <v>0</v>
      </c>
      <c r="H97" s="73">
        <f t="shared" si="11"/>
        <v>0</v>
      </c>
      <c r="I97" s="900" t="s">
        <v>164</v>
      </c>
      <c r="J97" s="389"/>
      <c r="K97" s="699">
        <f t="shared" si="12"/>
        <v>0</v>
      </c>
      <c r="L97" s="73">
        <f t="shared" si="13"/>
        <v>0</v>
      </c>
      <c r="M97" s="901">
        <f>SUM(L97:L98)</f>
        <v>0</v>
      </c>
    </row>
    <row r="98" spans="1:13" s="34" customFormat="1" ht="13.5" customHeight="1" thickTop="1" thickBot="1">
      <c r="A98" s="904"/>
      <c r="B98" s="898"/>
      <c r="C98" s="905"/>
      <c r="D98" s="72" t="s">
        <v>566</v>
      </c>
      <c r="E98" s="71" t="s">
        <v>373</v>
      </c>
      <c r="F98" s="391"/>
      <c r="G98" s="701">
        <f t="shared" si="10"/>
        <v>0</v>
      </c>
      <c r="H98" s="70">
        <f t="shared" si="11"/>
        <v>0</v>
      </c>
      <c r="I98" s="906"/>
      <c r="J98" s="391"/>
      <c r="K98" s="701">
        <f t="shared" si="12"/>
        <v>0</v>
      </c>
      <c r="L98" s="70">
        <f t="shared" si="13"/>
        <v>0</v>
      </c>
      <c r="M98" s="907"/>
    </row>
    <row r="99" spans="1:13" s="34" customFormat="1" ht="13.5" customHeight="1" thickTop="1" thickBot="1">
      <c r="A99" s="903">
        <f>+A97+1</f>
        <v>47</v>
      </c>
      <c r="B99" s="898" t="s">
        <v>388</v>
      </c>
      <c r="C99" s="905" t="s">
        <v>562</v>
      </c>
      <c r="D99" s="69" t="s">
        <v>166</v>
      </c>
      <c r="E99" s="74" t="s">
        <v>165</v>
      </c>
      <c r="F99" s="389"/>
      <c r="G99" s="699">
        <f t="shared" si="10"/>
        <v>0</v>
      </c>
      <c r="H99" s="73">
        <f t="shared" si="11"/>
        <v>0</v>
      </c>
      <c r="I99" s="900" t="s">
        <v>164</v>
      </c>
      <c r="J99" s="389"/>
      <c r="K99" s="699">
        <f t="shared" si="12"/>
        <v>0</v>
      </c>
      <c r="L99" s="73">
        <f t="shared" si="13"/>
        <v>0</v>
      </c>
      <c r="M99" s="901">
        <f>SUM(L99:L100)</f>
        <v>0</v>
      </c>
    </row>
    <row r="100" spans="1:13" s="34" customFormat="1" ht="13.5" customHeight="1" thickTop="1" thickBot="1">
      <c r="A100" s="904"/>
      <c r="B100" s="898"/>
      <c r="C100" s="905"/>
      <c r="D100" s="72" t="s">
        <v>566</v>
      </c>
      <c r="E100" s="71" t="s">
        <v>374</v>
      </c>
      <c r="F100" s="391"/>
      <c r="G100" s="701">
        <f t="shared" si="10"/>
        <v>0</v>
      </c>
      <c r="H100" s="70">
        <f t="shared" si="11"/>
        <v>0</v>
      </c>
      <c r="I100" s="906"/>
      <c r="J100" s="391"/>
      <c r="K100" s="701">
        <f t="shared" si="12"/>
        <v>0</v>
      </c>
      <c r="L100" s="70">
        <f t="shared" si="13"/>
        <v>0</v>
      </c>
      <c r="M100" s="907"/>
    </row>
    <row r="101" spans="1:13" s="34" customFormat="1" ht="13.5" customHeight="1" thickTop="1" thickBot="1">
      <c r="A101" s="903">
        <f>+A99+1</f>
        <v>48</v>
      </c>
      <c r="B101" s="898" t="s">
        <v>421</v>
      </c>
      <c r="C101" s="905" t="s">
        <v>562</v>
      </c>
      <c r="D101" s="69" t="s">
        <v>166</v>
      </c>
      <c r="E101" s="74" t="s">
        <v>165</v>
      </c>
      <c r="F101" s="389"/>
      <c r="G101" s="699">
        <f t="shared" si="10"/>
        <v>0</v>
      </c>
      <c r="H101" s="73">
        <f t="shared" si="11"/>
        <v>0</v>
      </c>
      <c r="I101" s="900" t="s">
        <v>164</v>
      </c>
      <c r="J101" s="389"/>
      <c r="K101" s="699">
        <f t="shared" si="12"/>
        <v>0</v>
      </c>
      <c r="L101" s="73">
        <f t="shared" si="13"/>
        <v>0</v>
      </c>
      <c r="M101" s="901">
        <f>SUM(L101:L102)</f>
        <v>0</v>
      </c>
    </row>
    <row r="102" spans="1:13" s="34" customFormat="1" ht="13.5" customHeight="1" thickTop="1" thickBot="1">
      <c r="A102" s="904"/>
      <c r="B102" s="898"/>
      <c r="C102" s="905"/>
      <c r="D102" s="72" t="s">
        <v>566</v>
      </c>
      <c r="E102" s="71" t="s">
        <v>375</v>
      </c>
      <c r="F102" s="391"/>
      <c r="G102" s="701">
        <f t="shared" si="10"/>
        <v>0</v>
      </c>
      <c r="H102" s="70">
        <f t="shared" si="11"/>
        <v>0</v>
      </c>
      <c r="I102" s="906"/>
      <c r="J102" s="391"/>
      <c r="K102" s="701">
        <f t="shared" si="12"/>
        <v>0</v>
      </c>
      <c r="L102" s="70">
        <f t="shared" si="13"/>
        <v>0</v>
      </c>
      <c r="M102" s="907"/>
    </row>
    <row r="103" spans="1:13" s="34" customFormat="1" ht="13.5" customHeight="1" thickTop="1" thickBot="1">
      <c r="A103" s="903">
        <f>+A101+1</f>
        <v>49</v>
      </c>
      <c r="B103" s="898" t="s">
        <v>422</v>
      </c>
      <c r="C103" s="905" t="s">
        <v>562</v>
      </c>
      <c r="D103" s="69" t="s">
        <v>166</v>
      </c>
      <c r="E103" s="74" t="s">
        <v>165</v>
      </c>
      <c r="F103" s="389"/>
      <c r="G103" s="699">
        <f t="shared" si="10"/>
        <v>0</v>
      </c>
      <c r="H103" s="73">
        <f t="shared" si="11"/>
        <v>0</v>
      </c>
      <c r="I103" s="900" t="s">
        <v>164</v>
      </c>
      <c r="J103" s="389"/>
      <c r="K103" s="699">
        <f t="shared" si="12"/>
        <v>0</v>
      </c>
      <c r="L103" s="73">
        <f t="shared" si="13"/>
        <v>0</v>
      </c>
      <c r="M103" s="901">
        <f>SUM(L103:L104)</f>
        <v>0</v>
      </c>
    </row>
    <row r="104" spans="1:13" s="34" customFormat="1" ht="13.5" customHeight="1" thickTop="1" thickBot="1">
      <c r="A104" s="904"/>
      <c r="B104" s="898"/>
      <c r="C104" s="905"/>
      <c r="D104" s="72" t="s">
        <v>566</v>
      </c>
      <c r="E104" s="71" t="s">
        <v>376</v>
      </c>
      <c r="F104" s="391"/>
      <c r="G104" s="701">
        <f t="shared" si="10"/>
        <v>0</v>
      </c>
      <c r="H104" s="70">
        <f t="shared" si="11"/>
        <v>0</v>
      </c>
      <c r="I104" s="906"/>
      <c r="J104" s="391"/>
      <c r="K104" s="701">
        <f t="shared" si="12"/>
        <v>0</v>
      </c>
      <c r="L104" s="70">
        <f t="shared" si="13"/>
        <v>0</v>
      </c>
      <c r="M104" s="907"/>
    </row>
    <row r="105" spans="1:13" s="34" customFormat="1" ht="13.5" customHeight="1" thickTop="1" thickBot="1">
      <c r="A105" s="903">
        <f>+A103+1</f>
        <v>50</v>
      </c>
      <c r="B105" s="898" t="s">
        <v>423</v>
      </c>
      <c r="C105" s="905" t="s">
        <v>562</v>
      </c>
      <c r="D105" s="69" t="s">
        <v>166</v>
      </c>
      <c r="E105" s="74" t="s">
        <v>165</v>
      </c>
      <c r="F105" s="389"/>
      <c r="G105" s="699">
        <f t="shared" si="10"/>
        <v>0</v>
      </c>
      <c r="H105" s="73">
        <f t="shared" si="11"/>
        <v>0</v>
      </c>
      <c r="I105" s="900" t="s">
        <v>164</v>
      </c>
      <c r="J105" s="389"/>
      <c r="K105" s="699">
        <f t="shared" si="12"/>
        <v>0</v>
      </c>
      <c r="L105" s="73">
        <f t="shared" si="13"/>
        <v>0</v>
      </c>
      <c r="M105" s="901">
        <f>SUM(L105:L106)</f>
        <v>0</v>
      </c>
    </row>
    <row r="106" spans="1:13" s="34" customFormat="1" ht="13.5" customHeight="1" thickTop="1" thickBot="1">
      <c r="A106" s="904"/>
      <c r="B106" s="898"/>
      <c r="C106" s="905"/>
      <c r="D106" s="72" t="s">
        <v>566</v>
      </c>
      <c r="E106" s="71" t="s">
        <v>377</v>
      </c>
      <c r="F106" s="391"/>
      <c r="G106" s="701">
        <f t="shared" si="10"/>
        <v>0</v>
      </c>
      <c r="H106" s="70">
        <f t="shared" si="11"/>
        <v>0</v>
      </c>
      <c r="I106" s="906"/>
      <c r="J106" s="391"/>
      <c r="K106" s="701">
        <f t="shared" si="12"/>
        <v>0</v>
      </c>
      <c r="L106" s="70">
        <f t="shared" si="13"/>
        <v>0</v>
      </c>
      <c r="M106" s="907"/>
    </row>
    <row r="107" spans="1:13" s="34" customFormat="1" ht="13.5" customHeight="1" thickTop="1" thickBot="1">
      <c r="A107" s="903">
        <f>+A105+1</f>
        <v>51</v>
      </c>
      <c r="B107" s="898" t="s">
        <v>387</v>
      </c>
      <c r="C107" s="905" t="s">
        <v>562</v>
      </c>
      <c r="D107" s="69" t="s">
        <v>166</v>
      </c>
      <c r="E107" s="74" t="s">
        <v>165</v>
      </c>
      <c r="F107" s="389"/>
      <c r="G107" s="699">
        <f t="shared" si="10"/>
        <v>0</v>
      </c>
      <c r="H107" s="73">
        <f t="shared" si="11"/>
        <v>0</v>
      </c>
      <c r="I107" s="900" t="s">
        <v>164</v>
      </c>
      <c r="J107" s="389"/>
      <c r="K107" s="699">
        <f t="shared" si="12"/>
        <v>0</v>
      </c>
      <c r="L107" s="73">
        <f t="shared" si="13"/>
        <v>0</v>
      </c>
      <c r="M107" s="901">
        <f>SUM(L107:L108)</f>
        <v>0</v>
      </c>
    </row>
    <row r="108" spans="1:13" s="34" customFormat="1" ht="13.5" customHeight="1" thickTop="1" thickBot="1">
      <c r="A108" s="904"/>
      <c r="B108" s="898"/>
      <c r="C108" s="905"/>
      <c r="D108" s="72" t="s">
        <v>566</v>
      </c>
      <c r="E108" s="71" t="s">
        <v>378</v>
      </c>
      <c r="F108" s="391"/>
      <c r="G108" s="701">
        <f t="shared" si="10"/>
        <v>0</v>
      </c>
      <c r="H108" s="70">
        <f t="shared" si="11"/>
        <v>0</v>
      </c>
      <c r="I108" s="906"/>
      <c r="J108" s="391"/>
      <c r="K108" s="701">
        <f t="shared" si="12"/>
        <v>0</v>
      </c>
      <c r="L108" s="70">
        <f t="shared" si="13"/>
        <v>0</v>
      </c>
      <c r="M108" s="907"/>
    </row>
    <row r="109" spans="1:13" s="34" customFormat="1" ht="13.5" customHeight="1" thickTop="1" thickBot="1">
      <c r="A109" s="903">
        <f>+A107+1</f>
        <v>52</v>
      </c>
      <c r="B109" s="898" t="s">
        <v>424</v>
      </c>
      <c r="C109" s="905" t="s">
        <v>562</v>
      </c>
      <c r="D109" s="69" t="s">
        <v>166</v>
      </c>
      <c r="E109" s="74" t="s">
        <v>165</v>
      </c>
      <c r="F109" s="389"/>
      <c r="G109" s="699">
        <f t="shared" si="10"/>
        <v>0</v>
      </c>
      <c r="H109" s="73">
        <f t="shared" si="11"/>
        <v>0</v>
      </c>
      <c r="I109" s="900" t="s">
        <v>164</v>
      </c>
      <c r="J109" s="389"/>
      <c r="K109" s="699">
        <f t="shared" si="12"/>
        <v>0</v>
      </c>
      <c r="L109" s="73">
        <f t="shared" si="13"/>
        <v>0</v>
      </c>
      <c r="M109" s="901">
        <f>SUM(L109:L110)</f>
        <v>0</v>
      </c>
    </row>
    <row r="110" spans="1:13" s="34" customFormat="1" ht="13.5" customHeight="1" thickTop="1" thickBot="1">
      <c r="A110" s="904"/>
      <c r="B110" s="898"/>
      <c r="C110" s="905"/>
      <c r="D110" s="72" t="s">
        <v>566</v>
      </c>
      <c r="E110" s="71" t="s">
        <v>379</v>
      </c>
      <c r="F110" s="391"/>
      <c r="G110" s="701">
        <f t="shared" si="10"/>
        <v>0</v>
      </c>
      <c r="H110" s="70">
        <f t="shared" si="11"/>
        <v>0</v>
      </c>
      <c r="I110" s="906"/>
      <c r="J110" s="391"/>
      <c r="K110" s="701">
        <f t="shared" si="12"/>
        <v>0</v>
      </c>
      <c r="L110" s="70">
        <f t="shared" si="13"/>
        <v>0</v>
      </c>
      <c r="M110" s="907"/>
    </row>
    <row r="111" spans="1:13" s="34" customFormat="1" ht="13.5" customHeight="1" thickTop="1" thickBot="1">
      <c r="A111" s="903">
        <f>+A109+1</f>
        <v>53</v>
      </c>
      <c r="B111" s="898" t="s">
        <v>396</v>
      </c>
      <c r="C111" s="905" t="s">
        <v>562</v>
      </c>
      <c r="D111" s="69" t="s">
        <v>166</v>
      </c>
      <c r="E111" s="74" t="s">
        <v>165</v>
      </c>
      <c r="F111" s="389"/>
      <c r="G111" s="699">
        <f t="shared" si="10"/>
        <v>0</v>
      </c>
      <c r="H111" s="73">
        <f t="shared" si="11"/>
        <v>0</v>
      </c>
      <c r="I111" s="900" t="s">
        <v>164</v>
      </c>
      <c r="J111" s="389"/>
      <c r="K111" s="699">
        <f t="shared" si="12"/>
        <v>0</v>
      </c>
      <c r="L111" s="73">
        <f t="shared" si="13"/>
        <v>0</v>
      </c>
      <c r="M111" s="901">
        <f>SUM(L111:L112)</f>
        <v>0</v>
      </c>
    </row>
    <row r="112" spans="1:13" s="34" customFormat="1" ht="13.5" customHeight="1" thickTop="1" thickBot="1">
      <c r="A112" s="904"/>
      <c r="B112" s="898"/>
      <c r="C112" s="905"/>
      <c r="D112" s="72" t="s">
        <v>566</v>
      </c>
      <c r="E112" s="71" t="s">
        <v>163</v>
      </c>
      <c r="F112" s="391"/>
      <c r="G112" s="701">
        <f t="shared" si="10"/>
        <v>0</v>
      </c>
      <c r="H112" s="70">
        <f t="shared" si="11"/>
        <v>0</v>
      </c>
      <c r="I112" s="906"/>
      <c r="J112" s="391"/>
      <c r="K112" s="701">
        <f t="shared" si="12"/>
        <v>0</v>
      </c>
      <c r="L112" s="70">
        <f t="shared" si="13"/>
        <v>0</v>
      </c>
      <c r="M112" s="907"/>
    </row>
    <row r="113" spans="1:13" s="34" customFormat="1" ht="13.5" customHeight="1" thickTop="1" thickBot="1">
      <c r="A113" s="903">
        <f>+A111+1</f>
        <v>54</v>
      </c>
      <c r="B113" s="898" t="s">
        <v>391</v>
      </c>
      <c r="C113" s="905" t="s">
        <v>562</v>
      </c>
      <c r="D113" s="69" t="s">
        <v>166</v>
      </c>
      <c r="E113" s="74" t="s">
        <v>165</v>
      </c>
      <c r="F113" s="389"/>
      <c r="G113" s="699">
        <f t="shared" si="10"/>
        <v>0</v>
      </c>
      <c r="H113" s="73">
        <f t="shared" si="11"/>
        <v>0</v>
      </c>
      <c r="I113" s="900" t="s">
        <v>164</v>
      </c>
      <c r="J113" s="389"/>
      <c r="K113" s="699">
        <f t="shared" si="12"/>
        <v>0</v>
      </c>
      <c r="L113" s="73">
        <f t="shared" si="13"/>
        <v>0</v>
      </c>
      <c r="M113" s="901">
        <f>SUM(L113:L114)</f>
        <v>0</v>
      </c>
    </row>
    <row r="114" spans="1:13" s="34" customFormat="1" ht="13.5" customHeight="1" thickTop="1" thickBot="1">
      <c r="A114" s="904"/>
      <c r="B114" s="898"/>
      <c r="C114" s="905"/>
      <c r="D114" s="72" t="s">
        <v>566</v>
      </c>
      <c r="E114" s="71" t="s">
        <v>163</v>
      </c>
      <c r="F114" s="391"/>
      <c r="G114" s="701">
        <f t="shared" si="10"/>
        <v>0</v>
      </c>
      <c r="H114" s="70">
        <f t="shared" si="11"/>
        <v>0</v>
      </c>
      <c r="I114" s="906"/>
      <c r="J114" s="391"/>
      <c r="K114" s="701">
        <f t="shared" si="12"/>
        <v>0</v>
      </c>
      <c r="L114" s="70">
        <f t="shared" si="13"/>
        <v>0</v>
      </c>
      <c r="M114" s="907"/>
    </row>
    <row r="115" spans="1:13" s="34" customFormat="1" ht="13.5" customHeight="1" thickTop="1" thickBot="1">
      <c r="A115" s="903">
        <f>+A113+1</f>
        <v>55</v>
      </c>
      <c r="B115" s="898" t="s">
        <v>414</v>
      </c>
      <c r="C115" s="905" t="s">
        <v>562</v>
      </c>
      <c r="D115" s="69" t="s">
        <v>166</v>
      </c>
      <c r="E115" s="74" t="s">
        <v>165</v>
      </c>
      <c r="F115" s="389"/>
      <c r="G115" s="699">
        <f t="shared" si="10"/>
        <v>0</v>
      </c>
      <c r="H115" s="73">
        <f t="shared" si="11"/>
        <v>0</v>
      </c>
      <c r="I115" s="900" t="s">
        <v>164</v>
      </c>
      <c r="J115" s="389"/>
      <c r="K115" s="699">
        <f t="shared" si="12"/>
        <v>0</v>
      </c>
      <c r="L115" s="73">
        <f t="shared" si="13"/>
        <v>0</v>
      </c>
      <c r="M115" s="901">
        <f>SUM(L115:L116)</f>
        <v>0</v>
      </c>
    </row>
    <row r="116" spans="1:13" s="34" customFormat="1" ht="13.5" customHeight="1" thickTop="1" thickBot="1">
      <c r="A116" s="904"/>
      <c r="B116" s="898"/>
      <c r="C116" s="905"/>
      <c r="D116" s="72" t="s">
        <v>566</v>
      </c>
      <c r="E116" s="71" t="s">
        <v>163</v>
      </c>
      <c r="F116" s="391"/>
      <c r="G116" s="701">
        <f t="shared" si="10"/>
        <v>0</v>
      </c>
      <c r="H116" s="70">
        <f t="shared" si="11"/>
        <v>0</v>
      </c>
      <c r="I116" s="906"/>
      <c r="J116" s="391"/>
      <c r="K116" s="701">
        <f t="shared" si="12"/>
        <v>0</v>
      </c>
      <c r="L116" s="70">
        <f t="shared" si="13"/>
        <v>0</v>
      </c>
      <c r="M116" s="907"/>
    </row>
    <row r="117" spans="1:13" s="34" customFormat="1" ht="13.5" customHeight="1" thickTop="1">
      <c r="A117" s="909" t="s">
        <v>167</v>
      </c>
      <c r="B117" s="910"/>
      <c r="C117" s="911"/>
      <c r="D117" s="69" t="s">
        <v>166</v>
      </c>
      <c r="E117" s="68" t="s">
        <v>165</v>
      </c>
      <c r="F117" s="392">
        <f>SUMPRODUCT((MOD(ROW(F$7:F$116),2)=1)*F$7:F$116)</f>
        <v>0</v>
      </c>
      <c r="G117" s="392">
        <f>SUMPRODUCT((MOD(ROW(G$7:G$116),2)=1)*G$7:G$116)</f>
        <v>0</v>
      </c>
      <c r="H117" s="393">
        <f>SUMPRODUCT((MOD(ROW(H$7:H$116),2)=1)*H$7:H$116)</f>
        <v>0</v>
      </c>
      <c r="I117" s="915" t="s">
        <v>164</v>
      </c>
      <c r="J117" s="392">
        <f>SUMPRODUCT((MOD(ROW(J$7:J$116),2)=1)*J$7:J$116)</f>
        <v>0</v>
      </c>
      <c r="K117" s="392">
        <f>SUMPRODUCT((MOD(ROW(K$7:K$116),2)=1)*K$7:K$116)</f>
        <v>0</v>
      </c>
      <c r="L117" s="394">
        <f>SUMPRODUCT((MOD(ROW(L$7:L$116),2)=1)*L$7:L$116)</f>
        <v>0</v>
      </c>
      <c r="M117" s="901">
        <f>SUM(L117:L118)</f>
        <v>0</v>
      </c>
    </row>
    <row r="118" spans="1:13" s="34" customFormat="1" ht="13.5" customHeight="1" thickBot="1">
      <c r="A118" s="912"/>
      <c r="B118" s="913"/>
      <c r="C118" s="914"/>
      <c r="D118" s="67" t="s">
        <v>566</v>
      </c>
      <c r="E118" s="66" t="s">
        <v>163</v>
      </c>
      <c r="F118" s="395">
        <f>SUMPRODUCT((MOD(ROW(F$7:F$116),2)=0)*F$7:F$116)</f>
        <v>0</v>
      </c>
      <c r="G118" s="395">
        <f>SUMPRODUCT((MOD(ROW(G$7:G$116),2)=0)*G$7:G$116)</f>
        <v>0</v>
      </c>
      <c r="H118" s="396">
        <f>SUMPRODUCT((MOD(ROW(H$7:H$116),2)=0)*H$7:H$116)</f>
        <v>0</v>
      </c>
      <c r="I118" s="892"/>
      <c r="J118" s="395">
        <f>SUMPRODUCT((MOD(ROW(J$7:J$116),2)=0)*J$7:J$116)</f>
        <v>0</v>
      </c>
      <c r="K118" s="395">
        <f>SUMPRODUCT((MOD(ROW(K$7:K$116),2)=0)*K$7:K$116)</f>
        <v>0</v>
      </c>
      <c r="L118" s="397">
        <f>SUMPRODUCT((MOD(ROW(L$7:L$116),2)=0)*L$7:L$116)</f>
        <v>0</v>
      </c>
      <c r="M118" s="902"/>
    </row>
    <row r="119" spans="1:13" ht="13.5" customHeight="1" thickTop="1">
      <c r="A119" s="65"/>
    </row>
    <row r="120" spans="1:13" ht="13.5" customHeight="1">
      <c r="A120" s="65"/>
    </row>
  </sheetData>
  <mergeCells count="288">
    <mergeCell ref="A115:A116"/>
    <mergeCell ref="B115:B116"/>
    <mergeCell ref="C115:C116"/>
    <mergeCell ref="I115:I116"/>
    <mergeCell ref="M115:M116"/>
    <mergeCell ref="A117:C118"/>
    <mergeCell ref="I117:I118"/>
    <mergeCell ref="M117:M118"/>
    <mergeCell ref="A111:A112"/>
    <mergeCell ref="B111:B112"/>
    <mergeCell ref="C111:C112"/>
    <mergeCell ref="I111:I112"/>
    <mergeCell ref="M111:M112"/>
    <mergeCell ref="A113:A114"/>
    <mergeCell ref="B113:B114"/>
    <mergeCell ref="C113:C114"/>
    <mergeCell ref="I113:I114"/>
    <mergeCell ref="M113:M114"/>
    <mergeCell ref="A107:A108"/>
    <mergeCell ref="B107:B108"/>
    <mergeCell ref="C107:C108"/>
    <mergeCell ref="I107:I108"/>
    <mergeCell ref="M107:M108"/>
    <mergeCell ref="A109:A110"/>
    <mergeCell ref="B109:B110"/>
    <mergeCell ref="C109:C110"/>
    <mergeCell ref="I109:I110"/>
    <mergeCell ref="M109:M110"/>
    <mergeCell ref="A103:A104"/>
    <mergeCell ref="B103:B104"/>
    <mergeCell ref="C103:C104"/>
    <mergeCell ref="I103:I104"/>
    <mergeCell ref="M103:M104"/>
    <mergeCell ref="A105:A106"/>
    <mergeCell ref="B105:B106"/>
    <mergeCell ref="C105:C106"/>
    <mergeCell ref="I105:I106"/>
    <mergeCell ref="M105:M106"/>
    <mergeCell ref="A99:A100"/>
    <mergeCell ref="B99:B100"/>
    <mergeCell ref="C99:C100"/>
    <mergeCell ref="I99:I100"/>
    <mergeCell ref="M99:M100"/>
    <mergeCell ref="A101:A102"/>
    <mergeCell ref="B101:B102"/>
    <mergeCell ref="C101:C102"/>
    <mergeCell ref="I101:I102"/>
    <mergeCell ref="M101:M102"/>
    <mergeCell ref="A95:A96"/>
    <mergeCell ref="B95:B96"/>
    <mergeCell ref="C95:C96"/>
    <mergeCell ref="I95:I96"/>
    <mergeCell ref="M95:M96"/>
    <mergeCell ref="A97:A98"/>
    <mergeCell ref="B97:B98"/>
    <mergeCell ref="C97:C98"/>
    <mergeCell ref="I97:I98"/>
    <mergeCell ref="M97:M98"/>
    <mergeCell ref="A91:A92"/>
    <mergeCell ref="B91:B92"/>
    <mergeCell ref="C91:C92"/>
    <mergeCell ref="I91:I92"/>
    <mergeCell ref="M91:M92"/>
    <mergeCell ref="A93:A94"/>
    <mergeCell ref="B93:B94"/>
    <mergeCell ref="C93:C94"/>
    <mergeCell ref="I93:I94"/>
    <mergeCell ref="M93:M94"/>
    <mergeCell ref="A87:A88"/>
    <mergeCell ref="B87:B88"/>
    <mergeCell ref="C87:C88"/>
    <mergeCell ref="I87:I88"/>
    <mergeCell ref="M87:M88"/>
    <mergeCell ref="A89:A90"/>
    <mergeCell ref="B89:B90"/>
    <mergeCell ref="C89:C90"/>
    <mergeCell ref="I89:I90"/>
    <mergeCell ref="M89:M90"/>
    <mergeCell ref="A83:A84"/>
    <mergeCell ref="B83:B84"/>
    <mergeCell ref="C83:C84"/>
    <mergeCell ref="I83:I84"/>
    <mergeCell ref="M83:M84"/>
    <mergeCell ref="A85:A86"/>
    <mergeCell ref="B85:B86"/>
    <mergeCell ref="C85:C86"/>
    <mergeCell ref="I85:I86"/>
    <mergeCell ref="M85:M86"/>
    <mergeCell ref="A79:A80"/>
    <mergeCell ref="B79:B80"/>
    <mergeCell ref="C79:C80"/>
    <mergeCell ref="I79:I80"/>
    <mergeCell ref="M79:M80"/>
    <mergeCell ref="A81:A82"/>
    <mergeCell ref="B81:B82"/>
    <mergeCell ref="C81:C82"/>
    <mergeCell ref="I81:I82"/>
    <mergeCell ref="M81:M82"/>
    <mergeCell ref="A75:A76"/>
    <mergeCell ref="B75:B76"/>
    <mergeCell ref="C75:C76"/>
    <mergeCell ref="I75:I76"/>
    <mergeCell ref="M75:M76"/>
    <mergeCell ref="A77:A78"/>
    <mergeCell ref="B77:B78"/>
    <mergeCell ref="C77:C78"/>
    <mergeCell ref="I77:I78"/>
    <mergeCell ref="M77:M78"/>
    <mergeCell ref="A71:A72"/>
    <mergeCell ref="B71:B72"/>
    <mergeCell ref="C71:C72"/>
    <mergeCell ref="I71:I72"/>
    <mergeCell ref="M71:M72"/>
    <mergeCell ref="A73:A74"/>
    <mergeCell ref="B73:B74"/>
    <mergeCell ref="C73:C74"/>
    <mergeCell ref="I73:I74"/>
    <mergeCell ref="M73:M74"/>
    <mergeCell ref="A67:A68"/>
    <mergeCell ref="B67:B68"/>
    <mergeCell ref="C67:C68"/>
    <mergeCell ref="I67:I68"/>
    <mergeCell ref="M67:M68"/>
    <mergeCell ref="A69:A70"/>
    <mergeCell ref="B69:B70"/>
    <mergeCell ref="C69:C70"/>
    <mergeCell ref="I69:I70"/>
    <mergeCell ref="M69:M70"/>
    <mergeCell ref="A63:A64"/>
    <mergeCell ref="B63:B64"/>
    <mergeCell ref="C63:C64"/>
    <mergeCell ref="I63:I64"/>
    <mergeCell ref="M63:M64"/>
    <mergeCell ref="A65:A66"/>
    <mergeCell ref="B65:B66"/>
    <mergeCell ref="C65:C66"/>
    <mergeCell ref="I65:I66"/>
    <mergeCell ref="M65:M66"/>
    <mergeCell ref="A59:A60"/>
    <mergeCell ref="B59:B60"/>
    <mergeCell ref="C59:C60"/>
    <mergeCell ref="I59:I60"/>
    <mergeCell ref="M59:M60"/>
    <mergeCell ref="A61:A62"/>
    <mergeCell ref="B61:B62"/>
    <mergeCell ref="C61:C62"/>
    <mergeCell ref="I61:I62"/>
    <mergeCell ref="M61:M62"/>
    <mergeCell ref="A55:A56"/>
    <mergeCell ref="B55:B56"/>
    <mergeCell ref="C55:C56"/>
    <mergeCell ref="I55:I56"/>
    <mergeCell ref="M55:M56"/>
    <mergeCell ref="A57:A58"/>
    <mergeCell ref="B57:B58"/>
    <mergeCell ref="C57:C58"/>
    <mergeCell ref="I57:I58"/>
    <mergeCell ref="M57:M58"/>
    <mergeCell ref="A51:A52"/>
    <mergeCell ref="B51:B52"/>
    <mergeCell ref="C51:C52"/>
    <mergeCell ref="I51:I52"/>
    <mergeCell ref="M51:M52"/>
    <mergeCell ref="A53:A54"/>
    <mergeCell ref="B53:B54"/>
    <mergeCell ref="C53:C54"/>
    <mergeCell ref="I53:I54"/>
    <mergeCell ref="M53:M54"/>
    <mergeCell ref="A47:A48"/>
    <mergeCell ref="B47:B48"/>
    <mergeCell ref="C47:C48"/>
    <mergeCell ref="I47:I48"/>
    <mergeCell ref="M47:M48"/>
    <mergeCell ref="A49:A50"/>
    <mergeCell ref="B49:B50"/>
    <mergeCell ref="C49:C50"/>
    <mergeCell ref="I49:I50"/>
    <mergeCell ref="M49:M50"/>
    <mergeCell ref="A43:A44"/>
    <mergeCell ref="B43:B44"/>
    <mergeCell ref="C43:C44"/>
    <mergeCell ref="I43:I44"/>
    <mergeCell ref="M43:M44"/>
    <mergeCell ref="A45:A46"/>
    <mergeCell ref="B45:B46"/>
    <mergeCell ref="C45:C46"/>
    <mergeCell ref="I45:I46"/>
    <mergeCell ref="M45:M46"/>
    <mergeCell ref="A39:A40"/>
    <mergeCell ref="B39:B40"/>
    <mergeCell ref="C39:C40"/>
    <mergeCell ref="I39:I40"/>
    <mergeCell ref="M39:M40"/>
    <mergeCell ref="A41:A42"/>
    <mergeCell ref="B41:B42"/>
    <mergeCell ref="C41:C42"/>
    <mergeCell ref="I41:I42"/>
    <mergeCell ref="M41:M42"/>
    <mergeCell ref="A35:A36"/>
    <mergeCell ref="B35:B36"/>
    <mergeCell ref="C35:C36"/>
    <mergeCell ref="I35:I36"/>
    <mergeCell ref="M35:M36"/>
    <mergeCell ref="A37:A38"/>
    <mergeCell ref="B37:B38"/>
    <mergeCell ref="C37:C38"/>
    <mergeCell ref="I37:I38"/>
    <mergeCell ref="M37:M38"/>
    <mergeCell ref="A31:A32"/>
    <mergeCell ref="B31:B32"/>
    <mergeCell ref="C31:C32"/>
    <mergeCell ref="I31:I32"/>
    <mergeCell ref="M31:M32"/>
    <mergeCell ref="A33:A34"/>
    <mergeCell ref="B33:B34"/>
    <mergeCell ref="C33:C34"/>
    <mergeCell ref="I33:I34"/>
    <mergeCell ref="M33:M34"/>
    <mergeCell ref="A27:A28"/>
    <mergeCell ref="B27:B28"/>
    <mergeCell ref="C27:C28"/>
    <mergeCell ref="I27:I28"/>
    <mergeCell ref="M27:M28"/>
    <mergeCell ref="A29:A30"/>
    <mergeCell ref="B29:B30"/>
    <mergeCell ref="C29:C30"/>
    <mergeCell ref="I29:I30"/>
    <mergeCell ref="M29:M30"/>
    <mergeCell ref="A23:A24"/>
    <mergeCell ref="B23:B24"/>
    <mergeCell ref="C23:C24"/>
    <mergeCell ref="I23:I24"/>
    <mergeCell ref="M23:M24"/>
    <mergeCell ref="A25:A26"/>
    <mergeCell ref="B25:B26"/>
    <mergeCell ref="C25:C26"/>
    <mergeCell ref="I25:I26"/>
    <mergeCell ref="M25:M26"/>
    <mergeCell ref="A19:A20"/>
    <mergeCell ref="B19:B20"/>
    <mergeCell ref="C19:C20"/>
    <mergeCell ref="I19:I20"/>
    <mergeCell ref="M19:M20"/>
    <mergeCell ref="A21:A22"/>
    <mergeCell ref="B21:B22"/>
    <mergeCell ref="C21:C22"/>
    <mergeCell ref="I21:I22"/>
    <mergeCell ref="M21:M22"/>
    <mergeCell ref="A15:A16"/>
    <mergeCell ref="B15:B16"/>
    <mergeCell ref="C15:C16"/>
    <mergeCell ref="I15:I16"/>
    <mergeCell ref="M15:M16"/>
    <mergeCell ref="A17:A18"/>
    <mergeCell ref="B17:B18"/>
    <mergeCell ref="C17:C18"/>
    <mergeCell ref="I17:I18"/>
    <mergeCell ref="M17:M18"/>
    <mergeCell ref="A11:A12"/>
    <mergeCell ref="B11:B12"/>
    <mergeCell ref="C11:C12"/>
    <mergeCell ref="I11:I12"/>
    <mergeCell ref="M11:M12"/>
    <mergeCell ref="A13:A14"/>
    <mergeCell ref="B13:B14"/>
    <mergeCell ref="C13:C14"/>
    <mergeCell ref="I13:I14"/>
    <mergeCell ref="M13:M14"/>
    <mergeCell ref="A7:A8"/>
    <mergeCell ref="B7:B8"/>
    <mergeCell ref="C7:C8"/>
    <mergeCell ref="I7:I8"/>
    <mergeCell ref="M7:M8"/>
    <mergeCell ref="A9:A10"/>
    <mergeCell ref="B9:B10"/>
    <mergeCell ref="C9:C10"/>
    <mergeCell ref="I9:I10"/>
    <mergeCell ref="M9:M10"/>
    <mergeCell ref="A4:A6"/>
    <mergeCell ref="B4:C6"/>
    <mergeCell ref="D4:D6"/>
    <mergeCell ref="E4:H4"/>
    <mergeCell ref="I4:M4"/>
    <mergeCell ref="E5:E6"/>
    <mergeCell ref="H5:H6"/>
    <mergeCell ref="I5:I6"/>
    <mergeCell ref="L5:L6"/>
    <mergeCell ref="M5:M6"/>
  </mergeCells>
  <phoneticPr fontId="4"/>
  <pageMargins left="0.41" right="0.19685039370078741" top="0.43" bottom="0.16" header="0.51181102362204722" footer="0.21"/>
  <pageSetup paperSize="8" scale="7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zoomScale="90" zoomScaleNormal="90" zoomScaleSheetLayoutView="110" workbookViewId="0">
      <pane xSplit="2" ySplit="6" topLeftCell="I67" activePane="bottomRight" state="frozen"/>
      <selection activeCell="I57" sqref="I57"/>
      <selection pane="topRight" activeCell="I57" sqref="I57"/>
      <selection pane="bottomLeft" activeCell="I57" sqref="I57"/>
      <selection pane="bottomRight" activeCell="I57" sqref="I57"/>
    </sheetView>
  </sheetViews>
  <sheetFormatPr defaultRowHeight="13.5"/>
  <cols>
    <col min="1" max="1" width="2.625" style="77" customWidth="1"/>
    <col min="2" max="2" width="8.625" style="78" customWidth="1"/>
    <col min="3" max="3" width="30.625" style="78" customWidth="1"/>
    <col min="4" max="4" width="13.875" style="78" customWidth="1"/>
    <col min="5" max="5" width="12.25" style="78" customWidth="1"/>
    <col min="6" max="6" width="15.625" style="78" customWidth="1"/>
    <col min="7" max="7" width="4.5" style="94" customWidth="1"/>
    <col min="8" max="8" width="4.625" style="78" customWidth="1"/>
    <col min="9" max="10" width="6.625" style="78" customWidth="1"/>
    <col min="11" max="12" width="7.625" style="78" customWidth="1"/>
    <col min="13" max="13" width="3.625" style="78" customWidth="1"/>
    <col min="14" max="14" width="5.625" style="78" customWidth="1"/>
    <col min="15" max="16" width="6.625" style="78" customWidth="1"/>
    <col min="17" max="18" width="7.625" style="79" customWidth="1"/>
    <col min="19" max="20" width="6.625" style="78" customWidth="1"/>
    <col min="21" max="22" width="7.625" style="79" customWidth="1"/>
    <col min="23" max="23" width="7.625" style="78" customWidth="1"/>
    <col min="24" max="24" width="8.625" style="79" customWidth="1"/>
    <col min="25" max="25" width="4.5" style="80" bestFit="1" customWidth="1"/>
    <col min="26" max="27" width="6.625" style="78" customWidth="1"/>
    <col min="28" max="29" width="7.625" style="79" customWidth="1"/>
    <col min="30" max="30" width="30.625" style="78" customWidth="1"/>
    <col min="31" max="58" width="3.625" style="77" customWidth="1"/>
    <col min="59" max="257" width="8.875" style="77"/>
    <col min="258" max="258" width="2.625" style="77" customWidth="1"/>
    <col min="259" max="259" width="8.625" style="77" customWidth="1"/>
    <col min="260" max="260" width="30.625" style="77" customWidth="1"/>
    <col min="261" max="261" width="15.625" style="77" customWidth="1"/>
    <col min="262" max="262" width="4.625" style="77" customWidth="1"/>
    <col min="263" max="264" width="6.625" style="77" customWidth="1"/>
    <col min="265" max="266" width="7.625" style="77" customWidth="1"/>
    <col min="267" max="267" width="3.625" style="77" customWidth="1"/>
    <col min="268" max="268" width="5.625" style="77" customWidth="1"/>
    <col min="269" max="270" width="6.625" style="77" customWidth="1"/>
    <col min="271" max="272" width="7.625" style="77" customWidth="1"/>
    <col min="273" max="274" width="6.625" style="77" customWidth="1"/>
    <col min="275" max="277" width="7.625" style="77" customWidth="1"/>
    <col min="278" max="278" width="8.625" style="77" customWidth="1"/>
    <col min="279" max="279" width="4.5" style="77" bestFit="1" customWidth="1"/>
    <col min="280" max="281" width="6.625" style="77" customWidth="1"/>
    <col min="282" max="283" width="7.625" style="77" customWidth="1"/>
    <col min="284" max="285" width="15.625" style="77" customWidth="1"/>
    <col min="286" max="286" width="30.625" style="77" customWidth="1"/>
    <col min="287" max="287" width="3.625" style="77" customWidth="1"/>
    <col min="288" max="288" width="0" style="77" hidden="1" customWidth="1"/>
    <col min="289" max="314" width="3.625" style="77" customWidth="1"/>
    <col min="315" max="513" width="8.875" style="77"/>
    <col min="514" max="514" width="2.625" style="77" customWidth="1"/>
    <col min="515" max="515" width="8.625" style="77" customWidth="1"/>
    <col min="516" max="516" width="30.625" style="77" customWidth="1"/>
    <col min="517" max="517" width="15.625" style="77" customWidth="1"/>
    <col min="518" max="518" width="4.625" style="77" customWidth="1"/>
    <col min="519" max="520" width="6.625" style="77" customWidth="1"/>
    <col min="521" max="522" width="7.625" style="77" customWidth="1"/>
    <col min="523" max="523" width="3.625" style="77" customWidth="1"/>
    <col min="524" max="524" width="5.625" style="77" customWidth="1"/>
    <col min="525" max="526" width="6.625" style="77" customWidth="1"/>
    <col min="527" max="528" width="7.625" style="77" customWidth="1"/>
    <col min="529" max="530" width="6.625" style="77" customWidth="1"/>
    <col min="531" max="533" width="7.625" style="77" customWidth="1"/>
    <col min="534" max="534" width="8.625" style="77" customWidth="1"/>
    <col min="535" max="535" width="4.5" style="77" bestFit="1" customWidth="1"/>
    <col min="536" max="537" width="6.625" style="77" customWidth="1"/>
    <col min="538" max="539" width="7.625" style="77" customWidth="1"/>
    <col min="540" max="541" width="15.625" style="77" customWidth="1"/>
    <col min="542" max="542" width="30.625" style="77" customWidth="1"/>
    <col min="543" max="543" width="3.625" style="77" customWidth="1"/>
    <col min="544" max="544" width="0" style="77" hidden="1" customWidth="1"/>
    <col min="545" max="570" width="3.625" style="77" customWidth="1"/>
    <col min="571" max="769" width="8.875" style="77"/>
    <col min="770" max="770" width="2.625" style="77" customWidth="1"/>
    <col min="771" max="771" width="8.625" style="77" customWidth="1"/>
    <col min="772" max="772" width="30.625" style="77" customWidth="1"/>
    <col min="773" max="773" width="15.625" style="77" customWidth="1"/>
    <col min="774" max="774" width="4.625" style="77" customWidth="1"/>
    <col min="775" max="776" width="6.625" style="77" customWidth="1"/>
    <col min="777" max="778" width="7.625" style="77" customWidth="1"/>
    <col min="779" max="779" width="3.625" style="77" customWidth="1"/>
    <col min="780" max="780" width="5.625" style="77" customWidth="1"/>
    <col min="781" max="782" width="6.625" style="77" customWidth="1"/>
    <col min="783" max="784" width="7.625" style="77" customWidth="1"/>
    <col min="785" max="786" width="6.625" style="77" customWidth="1"/>
    <col min="787" max="789" width="7.625" style="77" customWidth="1"/>
    <col min="790" max="790" width="8.625" style="77" customWidth="1"/>
    <col min="791" max="791" width="4.5" style="77" bestFit="1" customWidth="1"/>
    <col min="792" max="793" width="6.625" style="77" customWidth="1"/>
    <col min="794" max="795" width="7.625" style="77" customWidth="1"/>
    <col min="796" max="797" width="15.625" style="77" customWidth="1"/>
    <col min="798" max="798" width="30.625" style="77" customWidth="1"/>
    <col min="799" max="799" width="3.625" style="77" customWidth="1"/>
    <col min="800" max="800" width="0" style="77" hidden="1" customWidth="1"/>
    <col min="801" max="826" width="3.625" style="77" customWidth="1"/>
    <col min="827" max="1025" width="8.875" style="77"/>
    <col min="1026" max="1026" width="2.625" style="77" customWidth="1"/>
    <col min="1027" max="1027" width="8.625" style="77" customWidth="1"/>
    <col min="1028" max="1028" width="30.625" style="77" customWidth="1"/>
    <col min="1029" max="1029" width="15.625" style="77" customWidth="1"/>
    <col min="1030" max="1030" width="4.625" style="77" customWidth="1"/>
    <col min="1031" max="1032" width="6.625" style="77" customWidth="1"/>
    <col min="1033" max="1034" width="7.625" style="77" customWidth="1"/>
    <col min="1035" max="1035" width="3.625" style="77" customWidth="1"/>
    <col min="1036" max="1036" width="5.625" style="77" customWidth="1"/>
    <col min="1037" max="1038" width="6.625" style="77" customWidth="1"/>
    <col min="1039" max="1040" width="7.625" style="77" customWidth="1"/>
    <col min="1041" max="1042" width="6.625" style="77" customWidth="1"/>
    <col min="1043" max="1045" width="7.625" style="77" customWidth="1"/>
    <col min="1046" max="1046" width="8.625" style="77" customWidth="1"/>
    <col min="1047" max="1047" width="4.5" style="77" bestFit="1" customWidth="1"/>
    <col min="1048" max="1049" width="6.625" style="77" customWidth="1"/>
    <col min="1050" max="1051" width="7.625" style="77" customWidth="1"/>
    <col min="1052" max="1053" width="15.625" style="77" customWidth="1"/>
    <col min="1054" max="1054" width="30.625" style="77" customWidth="1"/>
    <col min="1055" max="1055" width="3.625" style="77" customWidth="1"/>
    <col min="1056" max="1056" width="0" style="77" hidden="1" customWidth="1"/>
    <col min="1057" max="1082" width="3.625" style="77" customWidth="1"/>
    <col min="1083" max="1281" width="8.875" style="77"/>
    <col min="1282" max="1282" width="2.625" style="77" customWidth="1"/>
    <col min="1283" max="1283" width="8.625" style="77" customWidth="1"/>
    <col min="1284" max="1284" width="30.625" style="77" customWidth="1"/>
    <col min="1285" max="1285" width="15.625" style="77" customWidth="1"/>
    <col min="1286" max="1286" width="4.625" style="77" customWidth="1"/>
    <col min="1287" max="1288" width="6.625" style="77" customWidth="1"/>
    <col min="1289" max="1290" width="7.625" style="77" customWidth="1"/>
    <col min="1291" max="1291" width="3.625" style="77" customWidth="1"/>
    <col min="1292" max="1292" width="5.625" style="77" customWidth="1"/>
    <col min="1293" max="1294" width="6.625" style="77" customWidth="1"/>
    <col min="1295" max="1296" width="7.625" style="77" customWidth="1"/>
    <col min="1297" max="1298" width="6.625" style="77" customWidth="1"/>
    <col min="1299" max="1301" width="7.625" style="77" customWidth="1"/>
    <col min="1302" max="1302" width="8.625" style="77" customWidth="1"/>
    <col min="1303" max="1303" width="4.5" style="77" bestFit="1" customWidth="1"/>
    <col min="1304" max="1305" width="6.625" style="77" customWidth="1"/>
    <col min="1306" max="1307" width="7.625" style="77" customWidth="1"/>
    <col min="1308" max="1309" width="15.625" style="77" customWidth="1"/>
    <col min="1310" max="1310" width="30.625" style="77" customWidth="1"/>
    <col min="1311" max="1311" width="3.625" style="77" customWidth="1"/>
    <col min="1312" max="1312" width="0" style="77" hidden="1" customWidth="1"/>
    <col min="1313" max="1338" width="3.625" style="77" customWidth="1"/>
    <col min="1339" max="1537" width="8.875" style="77"/>
    <col min="1538" max="1538" width="2.625" style="77" customWidth="1"/>
    <col min="1539" max="1539" width="8.625" style="77" customWidth="1"/>
    <col min="1540" max="1540" width="30.625" style="77" customWidth="1"/>
    <col min="1541" max="1541" width="15.625" style="77" customWidth="1"/>
    <col min="1542" max="1542" width="4.625" style="77" customWidth="1"/>
    <col min="1543" max="1544" width="6.625" style="77" customWidth="1"/>
    <col min="1545" max="1546" width="7.625" style="77" customWidth="1"/>
    <col min="1547" max="1547" width="3.625" style="77" customWidth="1"/>
    <col min="1548" max="1548" width="5.625" style="77" customWidth="1"/>
    <col min="1549" max="1550" width="6.625" style="77" customWidth="1"/>
    <col min="1551" max="1552" width="7.625" style="77" customWidth="1"/>
    <col min="1553" max="1554" width="6.625" style="77" customWidth="1"/>
    <col min="1555" max="1557" width="7.625" style="77" customWidth="1"/>
    <col min="1558" max="1558" width="8.625" style="77" customWidth="1"/>
    <col min="1559" max="1559" width="4.5" style="77" bestFit="1" customWidth="1"/>
    <col min="1560" max="1561" width="6.625" style="77" customWidth="1"/>
    <col min="1562" max="1563" width="7.625" style="77" customWidth="1"/>
    <col min="1564" max="1565" width="15.625" style="77" customWidth="1"/>
    <col min="1566" max="1566" width="30.625" style="77" customWidth="1"/>
    <col min="1567" max="1567" width="3.625" style="77" customWidth="1"/>
    <col min="1568" max="1568" width="0" style="77" hidden="1" customWidth="1"/>
    <col min="1569" max="1594" width="3.625" style="77" customWidth="1"/>
    <col min="1595" max="1793" width="8.875" style="77"/>
    <col min="1794" max="1794" width="2.625" style="77" customWidth="1"/>
    <col min="1795" max="1795" width="8.625" style="77" customWidth="1"/>
    <col min="1796" max="1796" width="30.625" style="77" customWidth="1"/>
    <col min="1797" max="1797" width="15.625" style="77" customWidth="1"/>
    <col min="1798" max="1798" width="4.625" style="77" customWidth="1"/>
    <col min="1799" max="1800" width="6.625" style="77" customWidth="1"/>
    <col min="1801" max="1802" width="7.625" style="77" customWidth="1"/>
    <col min="1803" max="1803" width="3.625" style="77" customWidth="1"/>
    <col min="1804" max="1804" width="5.625" style="77" customWidth="1"/>
    <col min="1805" max="1806" width="6.625" style="77" customWidth="1"/>
    <col min="1807" max="1808" width="7.625" style="77" customWidth="1"/>
    <col min="1809" max="1810" width="6.625" style="77" customWidth="1"/>
    <col min="1811" max="1813" width="7.625" style="77" customWidth="1"/>
    <col min="1814" max="1814" width="8.625" style="77" customWidth="1"/>
    <col min="1815" max="1815" width="4.5" style="77" bestFit="1" customWidth="1"/>
    <col min="1816" max="1817" width="6.625" style="77" customWidth="1"/>
    <col min="1818" max="1819" width="7.625" style="77" customWidth="1"/>
    <col min="1820" max="1821" width="15.625" style="77" customWidth="1"/>
    <col min="1822" max="1822" width="30.625" style="77" customWidth="1"/>
    <col min="1823" max="1823" width="3.625" style="77" customWidth="1"/>
    <col min="1824" max="1824" width="0" style="77" hidden="1" customWidth="1"/>
    <col min="1825" max="1850" width="3.625" style="77" customWidth="1"/>
    <col min="1851" max="2049" width="8.875" style="77"/>
    <col min="2050" max="2050" width="2.625" style="77" customWidth="1"/>
    <col min="2051" max="2051" width="8.625" style="77" customWidth="1"/>
    <col min="2052" max="2052" width="30.625" style="77" customWidth="1"/>
    <col min="2053" max="2053" width="15.625" style="77" customWidth="1"/>
    <col min="2054" max="2054" width="4.625" style="77" customWidth="1"/>
    <col min="2055" max="2056" width="6.625" style="77" customWidth="1"/>
    <col min="2057" max="2058" width="7.625" style="77" customWidth="1"/>
    <col min="2059" max="2059" width="3.625" style="77" customWidth="1"/>
    <col min="2060" max="2060" width="5.625" style="77" customWidth="1"/>
    <col min="2061" max="2062" width="6.625" style="77" customWidth="1"/>
    <col min="2063" max="2064" width="7.625" style="77" customWidth="1"/>
    <col min="2065" max="2066" width="6.625" style="77" customWidth="1"/>
    <col min="2067" max="2069" width="7.625" style="77" customWidth="1"/>
    <col min="2070" max="2070" width="8.625" style="77" customWidth="1"/>
    <col min="2071" max="2071" width="4.5" style="77" bestFit="1" customWidth="1"/>
    <col min="2072" max="2073" width="6.625" style="77" customWidth="1"/>
    <col min="2074" max="2075" width="7.625" style="77" customWidth="1"/>
    <col min="2076" max="2077" width="15.625" style="77" customWidth="1"/>
    <col min="2078" max="2078" width="30.625" style="77" customWidth="1"/>
    <col min="2079" max="2079" width="3.625" style="77" customWidth="1"/>
    <col min="2080" max="2080" width="0" style="77" hidden="1" customWidth="1"/>
    <col min="2081" max="2106" width="3.625" style="77" customWidth="1"/>
    <col min="2107" max="2305" width="8.875" style="77"/>
    <col min="2306" max="2306" width="2.625" style="77" customWidth="1"/>
    <col min="2307" max="2307" width="8.625" style="77" customWidth="1"/>
    <col min="2308" max="2308" width="30.625" style="77" customWidth="1"/>
    <col min="2309" max="2309" width="15.625" style="77" customWidth="1"/>
    <col min="2310" max="2310" width="4.625" style="77" customWidth="1"/>
    <col min="2311" max="2312" width="6.625" style="77" customWidth="1"/>
    <col min="2313" max="2314" width="7.625" style="77" customWidth="1"/>
    <col min="2315" max="2315" width="3.625" style="77" customWidth="1"/>
    <col min="2316" max="2316" width="5.625" style="77" customWidth="1"/>
    <col min="2317" max="2318" width="6.625" style="77" customWidth="1"/>
    <col min="2319" max="2320" width="7.625" style="77" customWidth="1"/>
    <col min="2321" max="2322" width="6.625" style="77" customWidth="1"/>
    <col min="2323" max="2325" width="7.625" style="77" customWidth="1"/>
    <col min="2326" max="2326" width="8.625" style="77" customWidth="1"/>
    <col min="2327" max="2327" width="4.5" style="77" bestFit="1" customWidth="1"/>
    <col min="2328" max="2329" width="6.625" style="77" customWidth="1"/>
    <col min="2330" max="2331" width="7.625" style="77" customWidth="1"/>
    <col min="2332" max="2333" width="15.625" style="77" customWidth="1"/>
    <col min="2334" max="2334" width="30.625" style="77" customWidth="1"/>
    <col min="2335" max="2335" width="3.625" style="77" customWidth="1"/>
    <col min="2336" max="2336" width="0" style="77" hidden="1" customWidth="1"/>
    <col min="2337" max="2362" width="3.625" style="77" customWidth="1"/>
    <col min="2363" max="2561" width="8.875" style="77"/>
    <col min="2562" max="2562" width="2.625" style="77" customWidth="1"/>
    <col min="2563" max="2563" width="8.625" style="77" customWidth="1"/>
    <col min="2564" max="2564" width="30.625" style="77" customWidth="1"/>
    <col min="2565" max="2565" width="15.625" style="77" customWidth="1"/>
    <col min="2566" max="2566" width="4.625" style="77" customWidth="1"/>
    <col min="2567" max="2568" width="6.625" style="77" customWidth="1"/>
    <col min="2569" max="2570" width="7.625" style="77" customWidth="1"/>
    <col min="2571" max="2571" width="3.625" style="77" customWidth="1"/>
    <col min="2572" max="2572" width="5.625" style="77" customWidth="1"/>
    <col min="2573" max="2574" width="6.625" style="77" customWidth="1"/>
    <col min="2575" max="2576" width="7.625" style="77" customWidth="1"/>
    <col min="2577" max="2578" width="6.625" style="77" customWidth="1"/>
    <col min="2579" max="2581" width="7.625" style="77" customWidth="1"/>
    <col min="2582" max="2582" width="8.625" style="77" customWidth="1"/>
    <col min="2583" max="2583" width="4.5" style="77" bestFit="1" customWidth="1"/>
    <col min="2584" max="2585" width="6.625" style="77" customWidth="1"/>
    <col min="2586" max="2587" width="7.625" style="77" customWidth="1"/>
    <col min="2588" max="2589" width="15.625" style="77" customWidth="1"/>
    <col min="2590" max="2590" width="30.625" style="77" customWidth="1"/>
    <col min="2591" max="2591" width="3.625" style="77" customWidth="1"/>
    <col min="2592" max="2592" width="0" style="77" hidden="1" customWidth="1"/>
    <col min="2593" max="2618" width="3.625" style="77" customWidth="1"/>
    <col min="2619" max="2817" width="8.875" style="77"/>
    <col min="2818" max="2818" width="2.625" style="77" customWidth="1"/>
    <col min="2819" max="2819" width="8.625" style="77" customWidth="1"/>
    <col min="2820" max="2820" width="30.625" style="77" customWidth="1"/>
    <col min="2821" max="2821" width="15.625" style="77" customWidth="1"/>
    <col min="2822" max="2822" width="4.625" style="77" customWidth="1"/>
    <col min="2823" max="2824" width="6.625" style="77" customWidth="1"/>
    <col min="2825" max="2826" width="7.625" style="77" customWidth="1"/>
    <col min="2827" max="2827" width="3.625" style="77" customWidth="1"/>
    <col min="2828" max="2828" width="5.625" style="77" customWidth="1"/>
    <col min="2829" max="2830" width="6.625" style="77" customWidth="1"/>
    <col min="2831" max="2832" width="7.625" style="77" customWidth="1"/>
    <col min="2833" max="2834" width="6.625" style="77" customWidth="1"/>
    <col min="2835" max="2837" width="7.625" style="77" customWidth="1"/>
    <col min="2838" max="2838" width="8.625" style="77" customWidth="1"/>
    <col min="2839" max="2839" width="4.5" style="77" bestFit="1" customWidth="1"/>
    <col min="2840" max="2841" width="6.625" style="77" customWidth="1"/>
    <col min="2842" max="2843" width="7.625" style="77" customWidth="1"/>
    <col min="2844" max="2845" width="15.625" style="77" customWidth="1"/>
    <col min="2846" max="2846" width="30.625" style="77" customWidth="1"/>
    <col min="2847" max="2847" width="3.625" style="77" customWidth="1"/>
    <col min="2848" max="2848" width="0" style="77" hidden="1" customWidth="1"/>
    <col min="2849" max="2874" width="3.625" style="77" customWidth="1"/>
    <col min="2875" max="3073" width="8.875" style="77"/>
    <col min="3074" max="3074" width="2.625" style="77" customWidth="1"/>
    <col min="3075" max="3075" width="8.625" style="77" customWidth="1"/>
    <col min="3076" max="3076" width="30.625" style="77" customWidth="1"/>
    <col min="3077" max="3077" width="15.625" style="77" customWidth="1"/>
    <col min="3078" max="3078" width="4.625" style="77" customWidth="1"/>
    <col min="3079" max="3080" width="6.625" style="77" customWidth="1"/>
    <col min="3081" max="3082" width="7.625" style="77" customWidth="1"/>
    <col min="3083" max="3083" width="3.625" style="77" customWidth="1"/>
    <col min="3084" max="3084" width="5.625" style="77" customWidth="1"/>
    <col min="3085" max="3086" width="6.625" style="77" customWidth="1"/>
    <col min="3087" max="3088" width="7.625" style="77" customWidth="1"/>
    <col min="3089" max="3090" width="6.625" style="77" customWidth="1"/>
    <col min="3091" max="3093" width="7.625" style="77" customWidth="1"/>
    <col min="3094" max="3094" width="8.625" style="77" customWidth="1"/>
    <col min="3095" max="3095" width="4.5" style="77" bestFit="1" customWidth="1"/>
    <col min="3096" max="3097" width="6.625" style="77" customWidth="1"/>
    <col min="3098" max="3099" width="7.625" style="77" customWidth="1"/>
    <col min="3100" max="3101" width="15.625" style="77" customWidth="1"/>
    <col min="3102" max="3102" width="30.625" style="77" customWidth="1"/>
    <col min="3103" max="3103" width="3.625" style="77" customWidth="1"/>
    <col min="3104" max="3104" width="0" style="77" hidden="1" customWidth="1"/>
    <col min="3105" max="3130" width="3.625" style="77" customWidth="1"/>
    <col min="3131" max="3329" width="8.875" style="77"/>
    <col min="3330" max="3330" width="2.625" style="77" customWidth="1"/>
    <col min="3331" max="3331" width="8.625" style="77" customWidth="1"/>
    <col min="3332" max="3332" width="30.625" style="77" customWidth="1"/>
    <col min="3333" max="3333" width="15.625" style="77" customWidth="1"/>
    <col min="3334" max="3334" width="4.625" style="77" customWidth="1"/>
    <col min="3335" max="3336" width="6.625" style="77" customWidth="1"/>
    <col min="3337" max="3338" width="7.625" style="77" customWidth="1"/>
    <col min="3339" max="3339" width="3.625" style="77" customWidth="1"/>
    <col min="3340" max="3340" width="5.625" style="77" customWidth="1"/>
    <col min="3341" max="3342" width="6.625" style="77" customWidth="1"/>
    <col min="3343" max="3344" width="7.625" style="77" customWidth="1"/>
    <col min="3345" max="3346" width="6.625" style="77" customWidth="1"/>
    <col min="3347" max="3349" width="7.625" style="77" customWidth="1"/>
    <col min="3350" max="3350" width="8.625" style="77" customWidth="1"/>
    <col min="3351" max="3351" width="4.5" style="77" bestFit="1" customWidth="1"/>
    <col min="3352" max="3353" width="6.625" style="77" customWidth="1"/>
    <col min="3354" max="3355" width="7.625" style="77" customWidth="1"/>
    <col min="3356" max="3357" width="15.625" style="77" customWidth="1"/>
    <col min="3358" max="3358" width="30.625" style="77" customWidth="1"/>
    <col min="3359" max="3359" width="3.625" style="77" customWidth="1"/>
    <col min="3360" max="3360" width="0" style="77" hidden="1" customWidth="1"/>
    <col min="3361" max="3386" width="3.625" style="77" customWidth="1"/>
    <col min="3387" max="3585" width="8.875" style="77"/>
    <col min="3586" max="3586" width="2.625" style="77" customWidth="1"/>
    <col min="3587" max="3587" width="8.625" style="77" customWidth="1"/>
    <col min="3588" max="3588" width="30.625" style="77" customWidth="1"/>
    <col min="3589" max="3589" width="15.625" style="77" customWidth="1"/>
    <col min="3590" max="3590" width="4.625" style="77" customWidth="1"/>
    <col min="3591" max="3592" width="6.625" style="77" customWidth="1"/>
    <col min="3593" max="3594" width="7.625" style="77" customWidth="1"/>
    <col min="3595" max="3595" width="3.625" style="77" customWidth="1"/>
    <col min="3596" max="3596" width="5.625" style="77" customWidth="1"/>
    <col min="3597" max="3598" width="6.625" style="77" customWidth="1"/>
    <col min="3599" max="3600" width="7.625" style="77" customWidth="1"/>
    <col min="3601" max="3602" width="6.625" style="77" customWidth="1"/>
    <col min="3603" max="3605" width="7.625" style="77" customWidth="1"/>
    <col min="3606" max="3606" width="8.625" style="77" customWidth="1"/>
    <col min="3607" max="3607" width="4.5" style="77" bestFit="1" customWidth="1"/>
    <col min="3608" max="3609" width="6.625" style="77" customWidth="1"/>
    <col min="3610" max="3611" width="7.625" style="77" customWidth="1"/>
    <col min="3612" max="3613" width="15.625" style="77" customWidth="1"/>
    <col min="3614" max="3614" width="30.625" style="77" customWidth="1"/>
    <col min="3615" max="3615" width="3.625" style="77" customWidth="1"/>
    <col min="3616" max="3616" width="0" style="77" hidden="1" customWidth="1"/>
    <col min="3617" max="3642" width="3.625" style="77" customWidth="1"/>
    <col min="3643" max="3841" width="8.875" style="77"/>
    <col min="3842" max="3842" width="2.625" style="77" customWidth="1"/>
    <col min="3843" max="3843" width="8.625" style="77" customWidth="1"/>
    <col min="3844" max="3844" width="30.625" style="77" customWidth="1"/>
    <col min="3845" max="3845" width="15.625" style="77" customWidth="1"/>
    <col min="3846" max="3846" width="4.625" style="77" customWidth="1"/>
    <col min="3847" max="3848" width="6.625" style="77" customWidth="1"/>
    <col min="3849" max="3850" width="7.625" style="77" customWidth="1"/>
    <col min="3851" max="3851" width="3.625" style="77" customWidth="1"/>
    <col min="3852" max="3852" width="5.625" style="77" customWidth="1"/>
    <col min="3853" max="3854" width="6.625" style="77" customWidth="1"/>
    <col min="3855" max="3856" width="7.625" style="77" customWidth="1"/>
    <col min="3857" max="3858" width="6.625" style="77" customWidth="1"/>
    <col min="3859" max="3861" width="7.625" style="77" customWidth="1"/>
    <col min="3862" max="3862" width="8.625" style="77" customWidth="1"/>
    <col min="3863" max="3863" width="4.5" style="77" bestFit="1" customWidth="1"/>
    <col min="3864" max="3865" width="6.625" style="77" customWidth="1"/>
    <col min="3866" max="3867" width="7.625" style="77" customWidth="1"/>
    <col min="3868" max="3869" width="15.625" style="77" customWidth="1"/>
    <col min="3870" max="3870" width="30.625" style="77" customWidth="1"/>
    <col min="3871" max="3871" width="3.625" style="77" customWidth="1"/>
    <col min="3872" max="3872" width="0" style="77" hidden="1" customWidth="1"/>
    <col min="3873" max="3898" width="3.625" style="77" customWidth="1"/>
    <col min="3899" max="4097" width="8.875" style="77"/>
    <col min="4098" max="4098" width="2.625" style="77" customWidth="1"/>
    <col min="4099" max="4099" width="8.625" style="77" customWidth="1"/>
    <col min="4100" max="4100" width="30.625" style="77" customWidth="1"/>
    <col min="4101" max="4101" width="15.625" style="77" customWidth="1"/>
    <col min="4102" max="4102" width="4.625" style="77" customWidth="1"/>
    <col min="4103" max="4104" width="6.625" style="77" customWidth="1"/>
    <col min="4105" max="4106" width="7.625" style="77" customWidth="1"/>
    <col min="4107" max="4107" width="3.625" style="77" customWidth="1"/>
    <col min="4108" max="4108" width="5.625" style="77" customWidth="1"/>
    <col min="4109" max="4110" width="6.625" style="77" customWidth="1"/>
    <col min="4111" max="4112" width="7.625" style="77" customWidth="1"/>
    <col min="4113" max="4114" width="6.625" style="77" customWidth="1"/>
    <col min="4115" max="4117" width="7.625" style="77" customWidth="1"/>
    <col min="4118" max="4118" width="8.625" style="77" customWidth="1"/>
    <col min="4119" max="4119" width="4.5" style="77" bestFit="1" customWidth="1"/>
    <col min="4120" max="4121" width="6.625" style="77" customWidth="1"/>
    <col min="4122" max="4123" width="7.625" style="77" customWidth="1"/>
    <col min="4124" max="4125" width="15.625" style="77" customWidth="1"/>
    <col min="4126" max="4126" width="30.625" style="77" customWidth="1"/>
    <col min="4127" max="4127" width="3.625" style="77" customWidth="1"/>
    <col min="4128" max="4128" width="0" style="77" hidden="1" customWidth="1"/>
    <col min="4129" max="4154" width="3.625" style="77" customWidth="1"/>
    <col min="4155" max="4353" width="8.875" style="77"/>
    <col min="4354" max="4354" width="2.625" style="77" customWidth="1"/>
    <col min="4355" max="4355" width="8.625" style="77" customWidth="1"/>
    <col min="4356" max="4356" width="30.625" style="77" customWidth="1"/>
    <col min="4357" max="4357" width="15.625" style="77" customWidth="1"/>
    <col min="4358" max="4358" width="4.625" style="77" customWidth="1"/>
    <col min="4359" max="4360" width="6.625" style="77" customWidth="1"/>
    <col min="4361" max="4362" width="7.625" style="77" customWidth="1"/>
    <col min="4363" max="4363" width="3.625" style="77" customWidth="1"/>
    <col min="4364" max="4364" width="5.625" style="77" customWidth="1"/>
    <col min="4365" max="4366" width="6.625" style="77" customWidth="1"/>
    <col min="4367" max="4368" width="7.625" style="77" customWidth="1"/>
    <col min="4369" max="4370" width="6.625" style="77" customWidth="1"/>
    <col min="4371" max="4373" width="7.625" style="77" customWidth="1"/>
    <col min="4374" max="4374" width="8.625" style="77" customWidth="1"/>
    <col min="4375" max="4375" width="4.5" style="77" bestFit="1" customWidth="1"/>
    <col min="4376" max="4377" width="6.625" style="77" customWidth="1"/>
    <col min="4378" max="4379" width="7.625" style="77" customWidth="1"/>
    <col min="4380" max="4381" width="15.625" style="77" customWidth="1"/>
    <col min="4382" max="4382" width="30.625" style="77" customWidth="1"/>
    <col min="4383" max="4383" width="3.625" style="77" customWidth="1"/>
    <col min="4384" max="4384" width="0" style="77" hidden="1" customWidth="1"/>
    <col min="4385" max="4410" width="3.625" style="77" customWidth="1"/>
    <col min="4411" max="4609" width="8.875" style="77"/>
    <col min="4610" max="4610" width="2.625" style="77" customWidth="1"/>
    <col min="4611" max="4611" width="8.625" style="77" customWidth="1"/>
    <col min="4612" max="4612" width="30.625" style="77" customWidth="1"/>
    <col min="4613" max="4613" width="15.625" style="77" customWidth="1"/>
    <col min="4614" max="4614" width="4.625" style="77" customWidth="1"/>
    <col min="4615" max="4616" width="6.625" style="77" customWidth="1"/>
    <col min="4617" max="4618" width="7.625" style="77" customWidth="1"/>
    <col min="4619" max="4619" width="3.625" style="77" customWidth="1"/>
    <col min="4620" max="4620" width="5.625" style="77" customWidth="1"/>
    <col min="4621" max="4622" width="6.625" style="77" customWidth="1"/>
    <col min="4623" max="4624" width="7.625" style="77" customWidth="1"/>
    <col min="4625" max="4626" width="6.625" style="77" customWidth="1"/>
    <col min="4627" max="4629" width="7.625" style="77" customWidth="1"/>
    <col min="4630" max="4630" width="8.625" style="77" customWidth="1"/>
    <col min="4631" max="4631" width="4.5" style="77" bestFit="1" customWidth="1"/>
    <col min="4632" max="4633" width="6.625" style="77" customWidth="1"/>
    <col min="4634" max="4635" width="7.625" style="77" customWidth="1"/>
    <col min="4636" max="4637" width="15.625" style="77" customWidth="1"/>
    <col min="4638" max="4638" width="30.625" style="77" customWidth="1"/>
    <col min="4639" max="4639" width="3.625" style="77" customWidth="1"/>
    <col min="4640" max="4640" width="0" style="77" hidden="1" customWidth="1"/>
    <col min="4641" max="4666" width="3.625" style="77" customWidth="1"/>
    <col min="4667" max="4865" width="8.875" style="77"/>
    <col min="4866" max="4866" width="2.625" style="77" customWidth="1"/>
    <col min="4867" max="4867" width="8.625" style="77" customWidth="1"/>
    <col min="4868" max="4868" width="30.625" style="77" customWidth="1"/>
    <col min="4869" max="4869" width="15.625" style="77" customWidth="1"/>
    <col min="4870" max="4870" width="4.625" style="77" customWidth="1"/>
    <col min="4871" max="4872" width="6.625" style="77" customWidth="1"/>
    <col min="4873" max="4874" width="7.625" style="77" customWidth="1"/>
    <col min="4875" max="4875" width="3.625" style="77" customWidth="1"/>
    <col min="4876" max="4876" width="5.625" style="77" customWidth="1"/>
    <col min="4877" max="4878" width="6.625" style="77" customWidth="1"/>
    <col min="4879" max="4880" width="7.625" style="77" customWidth="1"/>
    <col min="4881" max="4882" width="6.625" style="77" customWidth="1"/>
    <col min="4883" max="4885" width="7.625" style="77" customWidth="1"/>
    <col min="4886" max="4886" width="8.625" style="77" customWidth="1"/>
    <col min="4887" max="4887" width="4.5" style="77" bestFit="1" customWidth="1"/>
    <col min="4888" max="4889" width="6.625" style="77" customWidth="1"/>
    <col min="4890" max="4891" width="7.625" style="77" customWidth="1"/>
    <col min="4892" max="4893" width="15.625" style="77" customWidth="1"/>
    <col min="4894" max="4894" width="30.625" style="77" customWidth="1"/>
    <col min="4895" max="4895" width="3.625" style="77" customWidth="1"/>
    <col min="4896" max="4896" width="0" style="77" hidden="1" customWidth="1"/>
    <col min="4897" max="4922" width="3.625" style="77" customWidth="1"/>
    <col min="4923" max="5121" width="8.875" style="77"/>
    <col min="5122" max="5122" width="2.625" style="77" customWidth="1"/>
    <col min="5123" max="5123" width="8.625" style="77" customWidth="1"/>
    <col min="5124" max="5124" width="30.625" style="77" customWidth="1"/>
    <col min="5125" max="5125" width="15.625" style="77" customWidth="1"/>
    <col min="5126" max="5126" width="4.625" style="77" customWidth="1"/>
    <col min="5127" max="5128" width="6.625" style="77" customWidth="1"/>
    <col min="5129" max="5130" width="7.625" style="77" customWidth="1"/>
    <col min="5131" max="5131" width="3.625" style="77" customWidth="1"/>
    <col min="5132" max="5132" width="5.625" style="77" customWidth="1"/>
    <col min="5133" max="5134" width="6.625" style="77" customWidth="1"/>
    <col min="5135" max="5136" width="7.625" style="77" customWidth="1"/>
    <col min="5137" max="5138" width="6.625" style="77" customWidth="1"/>
    <col min="5139" max="5141" width="7.625" style="77" customWidth="1"/>
    <col min="5142" max="5142" width="8.625" style="77" customWidth="1"/>
    <col min="5143" max="5143" width="4.5" style="77" bestFit="1" customWidth="1"/>
    <col min="5144" max="5145" width="6.625" style="77" customWidth="1"/>
    <col min="5146" max="5147" width="7.625" style="77" customWidth="1"/>
    <col min="5148" max="5149" width="15.625" style="77" customWidth="1"/>
    <col min="5150" max="5150" width="30.625" style="77" customWidth="1"/>
    <col min="5151" max="5151" width="3.625" style="77" customWidth="1"/>
    <col min="5152" max="5152" width="0" style="77" hidden="1" customWidth="1"/>
    <col min="5153" max="5178" width="3.625" style="77" customWidth="1"/>
    <col min="5179" max="5377" width="8.875" style="77"/>
    <col min="5378" max="5378" width="2.625" style="77" customWidth="1"/>
    <col min="5379" max="5379" width="8.625" style="77" customWidth="1"/>
    <col min="5380" max="5380" width="30.625" style="77" customWidth="1"/>
    <col min="5381" max="5381" width="15.625" style="77" customWidth="1"/>
    <col min="5382" max="5382" width="4.625" style="77" customWidth="1"/>
    <col min="5383" max="5384" width="6.625" style="77" customWidth="1"/>
    <col min="5385" max="5386" width="7.625" style="77" customWidth="1"/>
    <col min="5387" max="5387" width="3.625" style="77" customWidth="1"/>
    <col min="5388" max="5388" width="5.625" style="77" customWidth="1"/>
    <col min="5389" max="5390" width="6.625" style="77" customWidth="1"/>
    <col min="5391" max="5392" width="7.625" style="77" customWidth="1"/>
    <col min="5393" max="5394" width="6.625" style="77" customWidth="1"/>
    <col min="5395" max="5397" width="7.625" style="77" customWidth="1"/>
    <col min="5398" max="5398" width="8.625" style="77" customWidth="1"/>
    <col min="5399" max="5399" width="4.5" style="77" bestFit="1" customWidth="1"/>
    <col min="5400" max="5401" width="6.625" style="77" customWidth="1"/>
    <col min="5402" max="5403" width="7.625" style="77" customWidth="1"/>
    <col min="5404" max="5405" width="15.625" style="77" customWidth="1"/>
    <col min="5406" max="5406" width="30.625" style="77" customWidth="1"/>
    <col min="5407" max="5407" width="3.625" style="77" customWidth="1"/>
    <col min="5408" max="5408" width="0" style="77" hidden="1" customWidth="1"/>
    <col min="5409" max="5434" width="3.625" style="77" customWidth="1"/>
    <col min="5435" max="5633" width="8.875" style="77"/>
    <col min="5634" max="5634" width="2.625" style="77" customWidth="1"/>
    <col min="5635" max="5635" width="8.625" style="77" customWidth="1"/>
    <col min="5636" max="5636" width="30.625" style="77" customWidth="1"/>
    <col min="5637" max="5637" width="15.625" style="77" customWidth="1"/>
    <col min="5638" max="5638" width="4.625" style="77" customWidth="1"/>
    <col min="5639" max="5640" width="6.625" style="77" customWidth="1"/>
    <col min="5641" max="5642" width="7.625" style="77" customWidth="1"/>
    <col min="5643" max="5643" width="3.625" style="77" customWidth="1"/>
    <col min="5644" max="5644" width="5.625" style="77" customWidth="1"/>
    <col min="5645" max="5646" width="6.625" style="77" customWidth="1"/>
    <col min="5647" max="5648" width="7.625" style="77" customWidth="1"/>
    <col min="5649" max="5650" width="6.625" style="77" customWidth="1"/>
    <col min="5651" max="5653" width="7.625" style="77" customWidth="1"/>
    <col min="5654" max="5654" width="8.625" style="77" customWidth="1"/>
    <col min="5655" max="5655" width="4.5" style="77" bestFit="1" customWidth="1"/>
    <col min="5656" max="5657" width="6.625" style="77" customWidth="1"/>
    <col min="5658" max="5659" width="7.625" style="77" customWidth="1"/>
    <col min="5660" max="5661" width="15.625" style="77" customWidth="1"/>
    <col min="5662" max="5662" width="30.625" style="77" customWidth="1"/>
    <col min="5663" max="5663" width="3.625" style="77" customWidth="1"/>
    <col min="5664" max="5664" width="0" style="77" hidden="1" customWidth="1"/>
    <col min="5665" max="5690" width="3.625" style="77" customWidth="1"/>
    <col min="5691" max="5889" width="8.875" style="77"/>
    <col min="5890" max="5890" width="2.625" style="77" customWidth="1"/>
    <col min="5891" max="5891" width="8.625" style="77" customWidth="1"/>
    <col min="5892" max="5892" width="30.625" style="77" customWidth="1"/>
    <col min="5893" max="5893" width="15.625" style="77" customWidth="1"/>
    <col min="5894" max="5894" width="4.625" style="77" customWidth="1"/>
    <col min="5895" max="5896" width="6.625" style="77" customWidth="1"/>
    <col min="5897" max="5898" width="7.625" style="77" customWidth="1"/>
    <col min="5899" max="5899" width="3.625" style="77" customWidth="1"/>
    <col min="5900" max="5900" width="5.625" style="77" customWidth="1"/>
    <col min="5901" max="5902" width="6.625" style="77" customWidth="1"/>
    <col min="5903" max="5904" width="7.625" style="77" customWidth="1"/>
    <col min="5905" max="5906" width="6.625" style="77" customWidth="1"/>
    <col min="5907" max="5909" width="7.625" style="77" customWidth="1"/>
    <col min="5910" max="5910" width="8.625" style="77" customWidth="1"/>
    <col min="5911" max="5911" width="4.5" style="77" bestFit="1" customWidth="1"/>
    <col min="5912" max="5913" width="6.625" style="77" customWidth="1"/>
    <col min="5914" max="5915" width="7.625" style="77" customWidth="1"/>
    <col min="5916" max="5917" width="15.625" style="77" customWidth="1"/>
    <col min="5918" max="5918" width="30.625" style="77" customWidth="1"/>
    <col min="5919" max="5919" width="3.625" style="77" customWidth="1"/>
    <col min="5920" max="5920" width="0" style="77" hidden="1" customWidth="1"/>
    <col min="5921" max="5946" width="3.625" style="77" customWidth="1"/>
    <col min="5947" max="6145" width="8.875" style="77"/>
    <col min="6146" max="6146" width="2.625" style="77" customWidth="1"/>
    <col min="6147" max="6147" width="8.625" style="77" customWidth="1"/>
    <col min="6148" max="6148" width="30.625" style="77" customWidth="1"/>
    <col min="6149" max="6149" width="15.625" style="77" customWidth="1"/>
    <col min="6150" max="6150" width="4.625" style="77" customWidth="1"/>
    <col min="6151" max="6152" width="6.625" style="77" customWidth="1"/>
    <col min="6153" max="6154" width="7.625" style="77" customWidth="1"/>
    <col min="6155" max="6155" width="3.625" style="77" customWidth="1"/>
    <col min="6156" max="6156" width="5.625" style="77" customWidth="1"/>
    <col min="6157" max="6158" width="6.625" style="77" customWidth="1"/>
    <col min="6159" max="6160" width="7.625" style="77" customWidth="1"/>
    <col min="6161" max="6162" width="6.625" style="77" customWidth="1"/>
    <col min="6163" max="6165" width="7.625" style="77" customWidth="1"/>
    <col min="6166" max="6166" width="8.625" style="77" customWidth="1"/>
    <col min="6167" max="6167" width="4.5" style="77" bestFit="1" customWidth="1"/>
    <col min="6168" max="6169" width="6.625" style="77" customWidth="1"/>
    <col min="6170" max="6171" width="7.625" style="77" customWidth="1"/>
    <col min="6172" max="6173" width="15.625" style="77" customWidth="1"/>
    <col min="6174" max="6174" width="30.625" style="77" customWidth="1"/>
    <col min="6175" max="6175" width="3.625" style="77" customWidth="1"/>
    <col min="6176" max="6176" width="0" style="77" hidden="1" customWidth="1"/>
    <col min="6177" max="6202" width="3.625" style="77" customWidth="1"/>
    <col min="6203" max="6401" width="8.875" style="77"/>
    <col min="6402" max="6402" width="2.625" style="77" customWidth="1"/>
    <col min="6403" max="6403" width="8.625" style="77" customWidth="1"/>
    <col min="6404" max="6404" width="30.625" style="77" customWidth="1"/>
    <col min="6405" max="6405" width="15.625" style="77" customWidth="1"/>
    <col min="6406" max="6406" width="4.625" style="77" customWidth="1"/>
    <col min="6407" max="6408" width="6.625" style="77" customWidth="1"/>
    <col min="6409" max="6410" width="7.625" style="77" customWidth="1"/>
    <col min="6411" max="6411" width="3.625" style="77" customWidth="1"/>
    <col min="6412" max="6412" width="5.625" style="77" customWidth="1"/>
    <col min="6413" max="6414" width="6.625" style="77" customWidth="1"/>
    <col min="6415" max="6416" width="7.625" style="77" customWidth="1"/>
    <col min="6417" max="6418" width="6.625" style="77" customWidth="1"/>
    <col min="6419" max="6421" width="7.625" style="77" customWidth="1"/>
    <col min="6422" max="6422" width="8.625" style="77" customWidth="1"/>
    <col min="6423" max="6423" width="4.5" style="77" bestFit="1" customWidth="1"/>
    <col min="6424" max="6425" width="6.625" style="77" customWidth="1"/>
    <col min="6426" max="6427" width="7.625" style="77" customWidth="1"/>
    <col min="6428" max="6429" width="15.625" style="77" customWidth="1"/>
    <col min="6430" max="6430" width="30.625" style="77" customWidth="1"/>
    <col min="6431" max="6431" width="3.625" style="77" customWidth="1"/>
    <col min="6432" max="6432" width="0" style="77" hidden="1" customWidth="1"/>
    <col min="6433" max="6458" width="3.625" style="77" customWidth="1"/>
    <col min="6459" max="6657" width="8.875" style="77"/>
    <col min="6658" max="6658" width="2.625" style="77" customWidth="1"/>
    <col min="6659" max="6659" width="8.625" style="77" customWidth="1"/>
    <col min="6660" max="6660" width="30.625" style="77" customWidth="1"/>
    <col min="6661" max="6661" width="15.625" style="77" customWidth="1"/>
    <col min="6662" max="6662" width="4.625" style="77" customWidth="1"/>
    <col min="6663" max="6664" width="6.625" style="77" customWidth="1"/>
    <col min="6665" max="6666" width="7.625" style="77" customWidth="1"/>
    <col min="6667" max="6667" width="3.625" style="77" customWidth="1"/>
    <col min="6668" max="6668" width="5.625" style="77" customWidth="1"/>
    <col min="6669" max="6670" width="6.625" style="77" customWidth="1"/>
    <col min="6671" max="6672" width="7.625" style="77" customWidth="1"/>
    <col min="6673" max="6674" width="6.625" style="77" customWidth="1"/>
    <col min="6675" max="6677" width="7.625" style="77" customWidth="1"/>
    <col min="6678" max="6678" width="8.625" style="77" customWidth="1"/>
    <col min="6679" max="6679" width="4.5" style="77" bestFit="1" customWidth="1"/>
    <col min="6680" max="6681" width="6.625" style="77" customWidth="1"/>
    <col min="6682" max="6683" width="7.625" style="77" customWidth="1"/>
    <col min="6684" max="6685" width="15.625" style="77" customWidth="1"/>
    <col min="6686" max="6686" width="30.625" style="77" customWidth="1"/>
    <col min="6687" max="6687" width="3.625" style="77" customWidth="1"/>
    <col min="6688" max="6688" width="0" style="77" hidden="1" customWidth="1"/>
    <col min="6689" max="6714" width="3.625" style="77" customWidth="1"/>
    <col min="6715" max="6913" width="8.875" style="77"/>
    <col min="6914" max="6914" width="2.625" style="77" customWidth="1"/>
    <col min="6915" max="6915" width="8.625" style="77" customWidth="1"/>
    <col min="6916" max="6916" width="30.625" style="77" customWidth="1"/>
    <col min="6917" max="6917" width="15.625" style="77" customWidth="1"/>
    <col min="6918" max="6918" width="4.625" style="77" customWidth="1"/>
    <col min="6919" max="6920" width="6.625" style="77" customWidth="1"/>
    <col min="6921" max="6922" width="7.625" style="77" customWidth="1"/>
    <col min="6923" max="6923" width="3.625" style="77" customWidth="1"/>
    <col min="6924" max="6924" width="5.625" style="77" customWidth="1"/>
    <col min="6925" max="6926" width="6.625" style="77" customWidth="1"/>
    <col min="6927" max="6928" width="7.625" style="77" customWidth="1"/>
    <col min="6929" max="6930" width="6.625" style="77" customWidth="1"/>
    <col min="6931" max="6933" width="7.625" style="77" customWidth="1"/>
    <col min="6934" max="6934" width="8.625" style="77" customWidth="1"/>
    <col min="6935" max="6935" width="4.5" style="77" bestFit="1" customWidth="1"/>
    <col min="6936" max="6937" width="6.625" style="77" customWidth="1"/>
    <col min="6938" max="6939" width="7.625" style="77" customWidth="1"/>
    <col min="6940" max="6941" width="15.625" style="77" customWidth="1"/>
    <col min="6942" max="6942" width="30.625" style="77" customWidth="1"/>
    <col min="6943" max="6943" width="3.625" style="77" customWidth="1"/>
    <col min="6944" max="6944" width="0" style="77" hidden="1" customWidth="1"/>
    <col min="6945" max="6970" width="3.625" style="77" customWidth="1"/>
    <col min="6971" max="7169" width="8.875" style="77"/>
    <col min="7170" max="7170" width="2.625" style="77" customWidth="1"/>
    <col min="7171" max="7171" width="8.625" style="77" customWidth="1"/>
    <col min="7172" max="7172" width="30.625" style="77" customWidth="1"/>
    <col min="7173" max="7173" width="15.625" style="77" customWidth="1"/>
    <col min="7174" max="7174" width="4.625" style="77" customWidth="1"/>
    <col min="7175" max="7176" width="6.625" style="77" customWidth="1"/>
    <col min="7177" max="7178" width="7.625" style="77" customWidth="1"/>
    <col min="7179" max="7179" width="3.625" style="77" customWidth="1"/>
    <col min="7180" max="7180" width="5.625" style="77" customWidth="1"/>
    <col min="7181" max="7182" width="6.625" style="77" customWidth="1"/>
    <col min="7183" max="7184" width="7.625" style="77" customWidth="1"/>
    <col min="7185" max="7186" width="6.625" style="77" customWidth="1"/>
    <col min="7187" max="7189" width="7.625" style="77" customWidth="1"/>
    <col min="7190" max="7190" width="8.625" style="77" customWidth="1"/>
    <col min="7191" max="7191" width="4.5" style="77" bestFit="1" customWidth="1"/>
    <col min="7192" max="7193" width="6.625" style="77" customWidth="1"/>
    <col min="7194" max="7195" width="7.625" style="77" customWidth="1"/>
    <col min="7196" max="7197" width="15.625" style="77" customWidth="1"/>
    <col min="7198" max="7198" width="30.625" style="77" customWidth="1"/>
    <col min="7199" max="7199" width="3.625" style="77" customWidth="1"/>
    <col min="7200" max="7200" width="0" style="77" hidden="1" customWidth="1"/>
    <col min="7201" max="7226" width="3.625" style="77" customWidth="1"/>
    <col min="7227" max="7425" width="8.875" style="77"/>
    <col min="7426" max="7426" width="2.625" style="77" customWidth="1"/>
    <col min="7427" max="7427" width="8.625" style="77" customWidth="1"/>
    <col min="7428" max="7428" width="30.625" style="77" customWidth="1"/>
    <col min="7429" max="7429" width="15.625" style="77" customWidth="1"/>
    <col min="7430" max="7430" width="4.625" style="77" customWidth="1"/>
    <col min="7431" max="7432" width="6.625" style="77" customWidth="1"/>
    <col min="7433" max="7434" width="7.625" style="77" customWidth="1"/>
    <col min="7435" max="7435" width="3.625" style="77" customWidth="1"/>
    <col min="7436" max="7436" width="5.625" style="77" customWidth="1"/>
    <col min="7437" max="7438" width="6.625" style="77" customWidth="1"/>
    <col min="7439" max="7440" width="7.625" style="77" customWidth="1"/>
    <col min="7441" max="7442" width="6.625" style="77" customWidth="1"/>
    <col min="7443" max="7445" width="7.625" style="77" customWidth="1"/>
    <col min="7446" max="7446" width="8.625" style="77" customWidth="1"/>
    <col min="7447" max="7447" width="4.5" style="77" bestFit="1" customWidth="1"/>
    <col min="7448" max="7449" width="6.625" style="77" customWidth="1"/>
    <col min="7450" max="7451" width="7.625" style="77" customWidth="1"/>
    <col min="7452" max="7453" width="15.625" style="77" customWidth="1"/>
    <col min="7454" max="7454" width="30.625" style="77" customWidth="1"/>
    <col min="7455" max="7455" width="3.625" style="77" customWidth="1"/>
    <col min="7456" max="7456" width="0" style="77" hidden="1" customWidth="1"/>
    <col min="7457" max="7482" width="3.625" style="77" customWidth="1"/>
    <col min="7483" max="7681" width="8.875" style="77"/>
    <col min="7682" max="7682" width="2.625" style="77" customWidth="1"/>
    <col min="7683" max="7683" width="8.625" style="77" customWidth="1"/>
    <col min="7684" max="7684" width="30.625" style="77" customWidth="1"/>
    <col min="7685" max="7685" width="15.625" style="77" customWidth="1"/>
    <col min="7686" max="7686" width="4.625" style="77" customWidth="1"/>
    <col min="7687" max="7688" width="6.625" style="77" customWidth="1"/>
    <col min="7689" max="7690" width="7.625" style="77" customWidth="1"/>
    <col min="7691" max="7691" width="3.625" style="77" customWidth="1"/>
    <col min="7692" max="7692" width="5.625" style="77" customWidth="1"/>
    <col min="7693" max="7694" width="6.625" style="77" customWidth="1"/>
    <col min="7695" max="7696" width="7.625" style="77" customWidth="1"/>
    <col min="7697" max="7698" width="6.625" style="77" customWidth="1"/>
    <col min="7699" max="7701" width="7.625" style="77" customWidth="1"/>
    <col min="7702" max="7702" width="8.625" style="77" customWidth="1"/>
    <col min="7703" max="7703" width="4.5" style="77" bestFit="1" customWidth="1"/>
    <col min="7704" max="7705" width="6.625" style="77" customWidth="1"/>
    <col min="7706" max="7707" width="7.625" style="77" customWidth="1"/>
    <col min="7708" max="7709" width="15.625" style="77" customWidth="1"/>
    <col min="7710" max="7710" width="30.625" style="77" customWidth="1"/>
    <col min="7711" max="7711" width="3.625" style="77" customWidth="1"/>
    <col min="7712" max="7712" width="0" style="77" hidden="1" customWidth="1"/>
    <col min="7713" max="7738" width="3.625" style="77" customWidth="1"/>
    <col min="7739" max="7937" width="8.875" style="77"/>
    <col min="7938" max="7938" width="2.625" style="77" customWidth="1"/>
    <col min="7939" max="7939" width="8.625" style="77" customWidth="1"/>
    <col min="7940" max="7940" width="30.625" style="77" customWidth="1"/>
    <col min="7941" max="7941" width="15.625" style="77" customWidth="1"/>
    <col min="7942" max="7942" width="4.625" style="77" customWidth="1"/>
    <col min="7943" max="7944" width="6.625" style="77" customWidth="1"/>
    <col min="7945" max="7946" width="7.625" style="77" customWidth="1"/>
    <col min="7947" max="7947" width="3.625" style="77" customWidth="1"/>
    <col min="7948" max="7948" width="5.625" style="77" customWidth="1"/>
    <col min="7949" max="7950" width="6.625" style="77" customWidth="1"/>
    <col min="7951" max="7952" width="7.625" style="77" customWidth="1"/>
    <col min="7953" max="7954" width="6.625" style="77" customWidth="1"/>
    <col min="7955" max="7957" width="7.625" style="77" customWidth="1"/>
    <col min="7958" max="7958" width="8.625" style="77" customWidth="1"/>
    <col min="7959" max="7959" width="4.5" style="77" bestFit="1" customWidth="1"/>
    <col min="7960" max="7961" width="6.625" style="77" customWidth="1"/>
    <col min="7962" max="7963" width="7.625" style="77" customWidth="1"/>
    <col min="7964" max="7965" width="15.625" style="77" customWidth="1"/>
    <col min="7966" max="7966" width="30.625" style="77" customWidth="1"/>
    <col min="7967" max="7967" width="3.625" style="77" customWidth="1"/>
    <col min="7968" max="7968" width="0" style="77" hidden="1" customWidth="1"/>
    <col min="7969" max="7994" width="3.625" style="77" customWidth="1"/>
    <col min="7995" max="8193" width="8.875" style="77"/>
    <col min="8194" max="8194" width="2.625" style="77" customWidth="1"/>
    <col min="8195" max="8195" width="8.625" style="77" customWidth="1"/>
    <col min="8196" max="8196" width="30.625" style="77" customWidth="1"/>
    <col min="8197" max="8197" width="15.625" style="77" customWidth="1"/>
    <col min="8198" max="8198" width="4.625" style="77" customWidth="1"/>
    <col min="8199" max="8200" width="6.625" style="77" customWidth="1"/>
    <col min="8201" max="8202" width="7.625" style="77" customWidth="1"/>
    <col min="8203" max="8203" width="3.625" style="77" customWidth="1"/>
    <col min="8204" max="8204" width="5.625" style="77" customWidth="1"/>
    <col min="8205" max="8206" width="6.625" style="77" customWidth="1"/>
    <col min="8207" max="8208" width="7.625" style="77" customWidth="1"/>
    <col min="8209" max="8210" width="6.625" style="77" customWidth="1"/>
    <col min="8211" max="8213" width="7.625" style="77" customWidth="1"/>
    <col min="8214" max="8214" width="8.625" style="77" customWidth="1"/>
    <col min="8215" max="8215" width="4.5" style="77" bestFit="1" customWidth="1"/>
    <col min="8216" max="8217" width="6.625" style="77" customWidth="1"/>
    <col min="8218" max="8219" width="7.625" style="77" customWidth="1"/>
    <col min="8220" max="8221" width="15.625" style="77" customWidth="1"/>
    <col min="8222" max="8222" width="30.625" style="77" customWidth="1"/>
    <col min="8223" max="8223" width="3.625" style="77" customWidth="1"/>
    <col min="8224" max="8224" width="0" style="77" hidden="1" customWidth="1"/>
    <col min="8225" max="8250" width="3.625" style="77" customWidth="1"/>
    <col min="8251" max="8449" width="8.875" style="77"/>
    <col min="8450" max="8450" width="2.625" style="77" customWidth="1"/>
    <col min="8451" max="8451" width="8.625" style="77" customWidth="1"/>
    <col min="8452" max="8452" width="30.625" style="77" customWidth="1"/>
    <col min="8453" max="8453" width="15.625" style="77" customWidth="1"/>
    <col min="8454" max="8454" width="4.625" style="77" customWidth="1"/>
    <col min="8455" max="8456" width="6.625" style="77" customWidth="1"/>
    <col min="8457" max="8458" width="7.625" style="77" customWidth="1"/>
    <col min="8459" max="8459" width="3.625" style="77" customWidth="1"/>
    <col min="8460" max="8460" width="5.625" style="77" customWidth="1"/>
    <col min="8461" max="8462" width="6.625" style="77" customWidth="1"/>
    <col min="8463" max="8464" width="7.625" style="77" customWidth="1"/>
    <col min="8465" max="8466" width="6.625" style="77" customWidth="1"/>
    <col min="8467" max="8469" width="7.625" style="77" customWidth="1"/>
    <col min="8470" max="8470" width="8.625" style="77" customWidth="1"/>
    <col min="8471" max="8471" width="4.5" style="77" bestFit="1" customWidth="1"/>
    <col min="8472" max="8473" width="6.625" style="77" customWidth="1"/>
    <col min="8474" max="8475" width="7.625" style="77" customWidth="1"/>
    <col min="8476" max="8477" width="15.625" style="77" customWidth="1"/>
    <col min="8478" max="8478" width="30.625" style="77" customWidth="1"/>
    <col min="8479" max="8479" width="3.625" style="77" customWidth="1"/>
    <col min="8480" max="8480" width="0" style="77" hidden="1" customWidth="1"/>
    <col min="8481" max="8506" width="3.625" style="77" customWidth="1"/>
    <col min="8507" max="8705" width="8.875" style="77"/>
    <col min="8706" max="8706" width="2.625" style="77" customWidth="1"/>
    <col min="8707" max="8707" width="8.625" style="77" customWidth="1"/>
    <col min="8708" max="8708" width="30.625" style="77" customWidth="1"/>
    <col min="8709" max="8709" width="15.625" style="77" customWidth="1"/>
    <col min="8710" max="8710" width="4.625" style="77" customWidth="1"/>
    <col min="8711" max="8712" width="6.625" style="77" customWidth="1"/>
    <col min="8713" max="8714" width="7.625" style="77" customWidth="1"/>
    <col min="8715" max="8715" width="3.625" style="77" customWidth="1"/>
    <col min="8716" max="8716" width="5.625" style="77" customWidth="1"/>
    <col min="8717" max="8718" width="6.625" style="77" customWidth="1"/>
    <col min="8719" max="8720" width="7.625" style="77" customWidth="1"/>
    <col min="8721" max="8722" width="6.625" style="77" customWidth="1"/>
    <col min="8723" max="8725" width="7.625" style="77" customWidth="1"/>
    <col min="8726" max="8726" width="8.625" style="77" customWidth="1"/>
    <col min="8727" max="8727" width="4.5" style="77" bestFit="1" customWidth="1"/>
    <col min="8728" max="8729" width="6.625" style="77" customWidth="1"/>
    <col min="8730" max="8731" width="7.625" style="77" customWidth="1"/>
    <col min="8732" max="8733" width="15.625" style="77" customWidth="1"/>
    <col min="8734" max="8734" width="30.625" style="77" customWidth="1"/>
    <col min="8735" max="8735" width="3.625" style="77" customWidth="1"/>
    <col min="8736" max="8736" width="0" style="77" hidden="1" customWidth="1"/>
    <col min="8737" max="8762" width="3.625" style="77" customWidth="1"/>
    <col min="8763" max="8961" width="8.875" style="77"/>
    <col min="8962" max="8962" width="2.625" style="77" customWidth="1"/>
    <col min="8963" max="8963" width="8.625" style="77" customWidth="1"/>
    <col min="8964" max="8964" width="30.625" style="77" customWidth="1"/>
    <col min="8965" max="8965" width="15.625" style="77" customWidth="1"/>
    <col min="8966" max="8966" width="4.625" style="77" customWidth="1"/>
    <col min="8967" max="8968" width="6.625" style="77" customWidth="1"/>
    <col min="8969" max="8970" width="7.625" style="77" customWidth="1"/>
    <col min="8971" max="8971" width="3.625" style="77" customWidth="1"/>
    <col min="8972" max="8972" width="5.625" style="77" customWidth="1"/>
    <col min="8973" max="8974" width="6.625" style="77" customWidth="1"/>
    <col min="8975" max="8976" width="7.625" style="77" customWidth="1"/>
    <col min="8977" max="8978" width="6.625" style="77" customWidth="1"/>
    <col min="8979" max="8981" width="7.625" style="77" customWidth="1"/>
    <col min="8982" max="8982" width="8.625" style="77" customWidth="1"/>
    <col min="8983" max="8983" width="4.5" style="77" bestFit="1" customWidth="1"/>
    <col min="8984" max="8985" width="6.625" style="77" customWidth="1"/>
    <col min="8986" max="8987" width="7.625" style="77" customWidth="1"/>
    <col min="8988" max="8989" width="15.625" style="77" customWidth="1"/>
    <col min="8990" max="8990" width="30.625" style="77" customWidth="1"/>
    <col min="8991" max="8991" width="3.625" style="77" customWidth="1"/>
    <col min="8992" max="8992" width="0" style="77" hidden="1" customWidth="1"/>
    <col min="8993" max="9018" width="3.625" style="77" customWidth="1"/>
    <col min="9019" max="9217" width="8.875" style="77"/>
    <col min="9218" max="9218" width="2.625" style="77" customWidth="1"/>
    <col min="9219" max="9219" width="8.625" style="77" customWidth="1"/>
    <col min="9220" max="9220" width="30.625" style="77" customWidth="1"/>
    <col min="9221" max="9221" width="15.625" style="77" customWidth="1"/>
    <col min="9222" max="9222" width="4.625" style="77" customWidth="1"/>
    <col min="9223" max="9224" width="6.625" style="77" customWidth="1"/>
    <col min="9225" max="9226" width="7.625" style="77" customWidth="1"/>
    <col min="9227" max="9227" width="3.625" style="77" customWidth="1"/>
    <col min="9228" max="9228" width="5.625" style="77" customWidth="1"/>
    <col min="9229" max="9230" width="6.625" style="77" customWidth="1"/>
    <col min="9231" max="9232" width="7.625" style="77" customWidth="1"/>
    <col min="9233" max="9234" width="6.625" style="77" customWidth="1"/>
    <col min="9235" max="9237" width="7.625" style="77" customWidth="1"/>
    <col min="9238" max="9238" width="8.625" style="77" customWidth="1"/>
    <col min="9239" max="9239" width="4.5" style="77" bestFit="1" customWidth="1"/>
    <col min="9240" max="9241" width="6.625" style="77" customWidth="1"/>
    <col min="9242" max="9243" width="7.625" style="77" customWidth="1"/>
    <col min="9244" max="9245" width="15.625" style="77" customWidth="1"/>
    <col min="9246" max="9246" width="30.625" style="77" customWidth="1"/>
    <col min="9247" max="9247" width="3.625" style="77" customWidth="1"/>
    <col min="9248" max="9248" width="0" style="77" hidden="1" customWidth="1"/>
    <col min="9249" max="9274" width="3.625" style="77" customWidth="1"/>
    <col min="9275" max="9473" width="8.875" style="77"/>
    <col min="9474" max="9474" width="2.625" style="77" customWidth="1"/>
    <col min="9475" max="9475" width="8.625" style="77" customWidth="1"/>
    <col min="9476" max="9476" width="30.625" style="77" customWidth="1"/>
    <col min="9477" max="9477" width="15.625" style="77" customWidth="1"/>
    <col min="9478" max="9478" width="4.625" style="77" customWidth="1"/>
    <col min="9479" max="9480" width="6.625" style="77" customWidth="1"/>
    <col min="9481" max="9482" width="7.625" style="77" customWidth="1"/>
    <col min="9483" max="9483" width="3.625" style="77" customWidth="1"/>
    <col min="9484" max="9484" width="5.625" style="77" customWidth="1"/>
    <col min="9485" max="9486" width="6.625" style="77" customWidth="1"/>
    <col min="9487" max="9488" width="7.625" style="77" customWidth="1"/>
    <col min="9489" max="9490" width="6.625" style="77" customWidth="1"/>
    <col min="9491" max="9493" width="7.625" style="77" customWidth="1"/>
    <col min="9494" max="9494" width="8.625" style="77" customWidth="1"/>
    <col min="9495" max="9495" width="4.5" style="77" bestFit="1" customWidth="1"/>
    <col min="9496" max="9497" width="6.625" style="77" customWidth="1"/>
    <col min="9498" max="9499" width="7.625" style="77" customWidth="1"/>
    <col min="9500" max="9501" width="15.625" style="77" customWidth="1"/>
    <col min="9502" max="9502" width="30.625" style="77" customWidth="1"/>
    <col min="9503" max="9503" width="3.625" style="77" customWidth="1"/>
    <col min="9504" max="9504" width="0" style="77" hidden="1" customWidth="1"/>
    <col min="9505" max="9530" width="3.625" style="77" customWidth="1"/>
    <col min="9531" max="9729" width="8.875" style="77"/>
    <col min="9730" max="9730" width="2.625" style="77" customWidth="1"/>
    <col min="9731" max="9731" width="8.625" style="77" customWidth="1"/>
    <col min="9732" max="9732" width="30.625" style="77" customWidth="1"/>
    <col min="9733" max="9733" width="15.625" style="77" customWidth="1"/>
    <col min="9734" max="9734" width="4.625" style="77" customWidth="1"/>
    <col min="9735" max="9736" width="6.625" style="77" customWidth="1"/>
    <col min="9737" max="9738" width="7.625" style="77" customWidth="1"/>
    <col min="9739" max="9739" width="3.625" style="77" customWidth="1"/>
    <col min="9740" max="9740" width="5.625" style="77" customWidth="1"/>
    <col min="9741" max="9742" width="6.625" style="77" customWidth="1"/>
    <col min="9743" max="9744" width="7.625" style="77" customWidth="1"/>
    <col min="9745" max="9746" width="6.625" style="77" customWidth="1"/>
    <col min="9747" max="9749" width="7.625" style="77" customWidth="1"/>
    <col min="9750" max="9750" width="8.625" style="77" customWidth="1"/>
    <col min="9751" max="9751" width="4.5" style="77" bestFit="1" customWidth="1"/>
    <col min="9752" max="9753" width="6.625" style="77" customWidth="1"/>
    <col min="9754" max="9755" width="7.625" style="77" customWidth="1"/>
    <col min="9756" max="9757" width="15.625" style="77" customWidth="1"/>
    <col min="9758" max="9758" width="30.625" style="77" customWidth="1"/>
    <col min="9759" max="9759" width="3.625" style="77" customWidth="1"/>
    <col min="9760" max="9760" width="0" style="77" hidden="1" customWidth="1"/>
    <col min="9761" max="9786" width="3.625" style="77" customWidth="1"/>
    <col min="9787" max="9985" width="8.875" style="77"/>
    <col min="9986" max="9986" width="2.625" style="77" customWidth="1"/>
    <col min="9987" max="9987" width="8.625" style="77" customWidth="1"/>
    <col min="9988" max="9988" width="30.625" style="77" customWidth="1"/>
    <col min="9989" max="9989" width="15.625" style="77" customWidth="1"/>
    <col min="9990" max="9990" width="4.625" style="77" customWidth="1"/>
    <col min="9991" max="9992" width="6.625" style="77" customWidth="1"/>
    <col min="9993" max="9994" width="7.625" style="77" customWidth="1"/>
    <col min="9995" max="9995" width="3.625" style="77" customWidth="1"/>
    <col min="9996" max="9996" width="5.625" style="77" customWidth="1"/>
    <col min="9997" max="9998" width="6.625" style="77" customWidth="1"/>
    <col min="9999" max="10000" width="7.625" style="77" customWidth="1"/>
    <col min="10001" max="10002" width="6.625" style="77" customWidth="1"/>
    <col min="10003" max="10005" width="7.625" style="77" customWidth="1"/>
    <col min="10006" max="10006" width="8.625" style="77" customWidth="1"/>
    <col min="10007" max="10007" width="4.5" style="77" bestFit="1" customWidth="1"/>
    <col min="10008" max="10009" width="6.625" style="77" customWidth="1"/>
    <col min="10010" max="10011" width="7.625" style="77" customWidth="1"/>
    <col min="10012" max="10013" width="15.625" style="77" customWidth="1"/>
    <col min="10014" max="10014" width="30.625" style="77" customWidth="1"/>
    <col min="10015" max="10015" width="3.625" style="77" customWidth="1"/>
    <col min="10016" max="10016" width="0" style="77" hidden="1" customWidth="1"/>
    <col min="10017" max="10042" width="3.625" style="77" customWidth="1"/>
    <col min="10043" max="10241" width="8.875" style="77"/>
    <col min="10242" max="10242" width="2.625" style="77" customWidth="1"/>
    <col min="10243" max="10243" width="8.625" style="77" customWidth="1"/>
    <col min="10244" max="10244" width="30.625" style="77" customWidth="1"/>
    <col min="10245" max="10245" width="15.625" style="77" customWidth="1"/>
    <col min="10246" max="10246" width="4.625" style="77" customWidth="1"/>
    <col min="10247" max="10248" width="6.625" style="77" customWidth="1"/>
    <col min="10249" max="10250" width="7.625" style="77" customWidth="1"/>
    <col min="10251" max="10251" width="3.625" style="77" customWidth="1"/>
    <col min="10252" max="10252" width="5.625" style="77" customWidth="1"/>
    <col min="10253" max="10254" width="6.625" style="77" customWidth="1"/>
    <col min="10255" max="10256" width="7.625" style="77" customWidth="1"/>
    <col min="10257" max="10258" width="6.625" style="77" customWidth="1"/>
    <col min="10259" max="10261" width="7.625" style="77" customWidth="1"/>
    <col min="10262" max="10262" width="8.625" style="77" customWidth="1"/>
    <col min="10263" max="10263" width="4.5" style="77" bestFit="1" customWidth="1"/>
    <col min="10264" max="10265" width="6.625" style="77" customWidth="1"/>
    <col min="10266" max="10267" width="7.625" style="77" customWidth="1"/>
    <col min="10268" max="10269" width="15.625" style="77" customWidth="1"/>
    <col min="10270" max="10270" width="30.625" style="77" customWidth="1"/>
    <col min="10271" max="10271" width="3.625" style="77" customWidth="1"/>
    <col min="10272" max="10272" width="0" style="77" hidden="1" customWidth="1"/>
    <col min="10273" max="10298" width="3.625" style="77" customWidth="1"/>
    <col min="10299" max="10497" width="8.875" style="77"/>
    <col min="10498" max="10498" width="2.625" style="77" customWidth="1"/>
    <col min="10499" max="10499" width="8.625" style="77" customWidth="1"/>
    <col min="10500" max="10500" width="30.625" style="77" customWidth="1"/>
    <col min="10501" max="10501" width="15.625" style="77" customWidth="1"/>
    <col min="10502" max="10502" width="4.625" style="77" customWidth="1"/>
    <col min="10503" max="10504" width="6.625" style="77" customWidth="1"/>
    <col min="10505" max="10506" width="7.625" style="77" customWidth="1"/>
    <col min="10507" max="10507" width="3.625" style="77" customWidth="1"/>
    <col min="10508" max="10508" width="5.625" style="77" customWidth="1"/>
    <col min="10509" max="10510" width="6.625" style="77" customWidth="1"/>
    <col min="10511" max="10512" width="7.625" style="77" customWidth="1"/>
    <col min="10513" max="10514" width="6.625" style="77" customWidth="1"/>
    <col min="10515" max="10517" width="7.625" style="77" customWidth="1"/>
    <col min="10518" max="10518" width="8.625" style="77" customWidth="1"/>
    <col min="10519" max="10519" width="4.5" style="77" bestFit="1" customWidth="1"/>
    <col min="10520" max="10521" width="6.625" style="77" customWidth="1"/>
    <col min="10522" max="10523" width="7.625" style="77" customWidth="1"/>
    <col min="10524" max="10525" width="15.625" style="77" customWidth="1"/>
    <col min="10526" max="10526" width="30.625" style="77" customWidth="1"/>
    <col min="10527" max="10527" width="3.625" style="77" customWidth="1"/>
    <col min="10528" max="10528" width="0" style="77" hidden="1" customWidth="1"/>
    <col min="10529" max="10554" width="3.625" style="77" customWidth="1"/>
    <col min="10555" max="10753" width="8.875" style="77"/>
    <col min="10754" max="10754" width="2.625" style="77" customWidth="1"/>
    <col min="10755" max="10755" width="8.625" style="77" customWidth="1"/>
    <col min="10756" max="10756" width="30.625" style="77" customWidth="1"/>
    <col min="10757" max="10757" width="15.625" style="77" customWidth="1"/>
    <col min="10758" max="10758" width="4.625" style="77" customWidth="1"/>
    <col min="10759" max="10760" width="6.625" style="77" customWidth="1"/>
    <col min="10761" max="10762" width="7.625" style="77" customWidth="1"/>
    <col min="10763" max="10763" width="3.625" style="77" customWidth="1"/>
    <col min="10764" max="10764" width="5.625" style="77" customWidth="1"/>
    <col min="10765" max="10766" width="6.625" style="77" customWidth="1"/>
    <col min="10767" max="10768" width="7.625" style="77" customWidth="1"/>
    <col min="10769" max="10770" width="6.625" style="77" customWidth="1"/>
    <col min="10771" max="10773" width="7.625" style="77" customWidth="1"/>
    <col min="10774" max="10774" width="8.625" style="77" customWidth="1"/>
    <col min="10775" max="10775" width="4.5" style="77" bestFit="1" customWidth="1"/>
    <col min="10776" max="10777" width="6.625" style="77" customWidth="1"/>
    <col min="10778" max="10779" width="7.625" style="77" customWidth="1"/>
    <col min="10780" max="10781" width="15.625" style="77" customWidth="1"/>
    <col min="10782" max="10782" width="30.625" style="77" customWidth="1"/>
    <col min="10783" max="10783" width="3.625" style="77" customWidth="1"/>
    <col min="10784" max="10784" width="0" style="77" hidden="1" customWidth="1"/>
    <col min="10785" max="10810" width="3.625" style="77" customWidth="1"/>
    <col min="10811" max="11009" width="8.875" style="77"/>
    <col min="11010" max="11010" width="2.625" style="77" customWidth="1"/>
    <col min="11011" max="11011" width="8.625" style="77" customWidth="1"/>
    <col min="11012" max="11012" width="30.625" style="77" customWidth="1"/>
    <col min="11013" max="11013" width="15.625" style="77" customWidth="1"/>
    <col min="11014" max="11014" width="4.625" style="77" customWidth="1"/>
    <col min="11015" max="11016" width="6.625" style="77" customWidth="1"/>
    <col min="11017" max="11018" width="7.625" style="77" customWidth="1"/>
    <col min="11019" max="11019" width="3.625" style="77" customWidth="1"/>
    <col min="11020" max="11020" width="5.625" style="77" customWidth="1"/>
    <col min="11021" max="11022" width="6.625" style="77" customWidth="1"/>
    <col min="11023" max="11024" width="7.625" style="77" customWidth="1"/>
    <col min="11025" max="11026" width="6.625" style="77" customWidth="1"/>
    <col min="11027" max="11029" width="7.625" style="77" customWidth="1"/>
    <col min="11030" max="11030" width="8.625" style="77" customWidth="1"/>
    <col min="11031" max="11031" width="4.5" style="77" bestFit="1" customWidth="1"/>
    <col min="11032" max="11033" width="6.625" style="77" customWidth="1"/>
    <col min="11034" max="11035" width="7.625" style="77" customWidth="1"/>
    <col min="11036" max="11037" width="15.625" style="77" customWidth="1"/>
    <col min="11038" max="11038" width="30.625" style="77" customWidth="1"/>
    <col min="11039" max="11039" width="3.625" style="77" customWidth="1"/>
    <col min="11040" max="11040" width="0" style="77" hidden="1" customWidth="1"/>
    <col min="11041" max="11066" width="3.625" style="77" customWidth="1"/>
    <col min="11067" max="11265" width="8.875" style="77"/>
    <col min="11266" max="11266" width="2.625" style="77" customWidth="1"/>
    <col min="11267" max="11267" width="8.625" style="77" customWidth="1"/>
    <col min="11268" max="11268" width="30.625" style="77" customWidth="1"/>
    <col min="11269" max="11269" width="15.625" style="77" customWidth="1"/>
    <col min="11270" max="11270" width="4.625" style="77" customWidth="1"/>
    <col min="11271" max="11272" width="6.625" style="77" customWidth="1"/>
    <col min="11273" max="11274" width="7.625" style="77" customWidth="1"/>
    <col min="11275" max="11275" width="3.625" style="77" customWidth="1"/>
    <col min="11276" max="11276" width="5.625" style="77" customWidth="1"/>
    <col min="11277" max="11278" width="6.625" style="77" customWidth="1"/>
    <col min="11279" max="11280" width="7.625" style="77" customWidth="1"/>
    <col min="11281" max="11282" width="6.625" style="77" customWidth="1"/>
    <col min="11283" max="11285" width="7.625" style="77" customWidth="1"/>
    <col min="11286" max="11286" width="8.625" style="77" customWidth="1"/>
    <col min="11287" max="11287" width="4.5" style="77" bestFit="1" customWidth="1"/>
    <col min="11288" max="11289" width="6.625" style="77" customWidth="1"/>
    <col min="11290" max="11291" width="7.625" style="77" customWidth="1"/>
    <col min="11292" max="11293" width="15.625" style="77" customWidth="1"/>
    <col min="11294" max="11294" width="30.625" style="77" customWidth="1"/>
    <col min="11295" max="11295" width="3.625" style="77" customWidth="1"/>
    <col min="11296" max="11296" width="0" style="77" hidden="1" customWidth="1"/>
    <col min="11297" max="11322" width="3.625" style="77" customWidth="1"/>
    <col min="11323" max="11521" width="8.875" style="77"/>
    <col min="11522" max="11522" width="2.625" style="77" customWidth="1"/>
    <col min="11523" max="11523" width="8.625" style="77" customWidth="1"/>
    <col min="11524" max="11524" width="30.625" style="77" customWidth="1"/>
    <col min="11525" max="11525" width="15.625" style="77" customWidth="1"/>
    <col min="11526" max="11526" width="4.625" style="77" customWidth="1"/>
    <col min="11527" max="11528" width="6.625" style="77" customWidth="1"/>
    <col min="11529" max="11530" width="7.625" style="77" customWidth="1"/>
    <col min="11531" max="11531" width="3.625" style="77" customWidth="1"/>
    <col min="11532" max="11532" width="5.625" style="77" customWidth="1"/>
    <col min="11533" max="11534" width="6.625" style="77" customWidth="1"/>
    <col min="11535" max="11536" width="7.625" style="77" customWidth="1"/>
    <col min="11537" max="11538" width="6.625" style="77" customWidth="1"/>
    <col min="11539" max="11541" width="7.625" style="77" customWidth="1"/>
    <col min="11542" max="11542" width="8.625" style="77" customWidth="1"/>
    <col min="11543" max="11543" width="4.5" style="77" bestFit="1" customWidth="1"/>
    <col min="11544" max="11545" width="6.625" style="77" customWidth="1"/>
    <col min="11546" max="11547" width="7.625" style="77" customWidth="1"/>
    <col min="11548" max="11549" width="15.625" style="77" customWidth="1"/>
    <col min="11550" max="11550" width="30.625" style="77" customWidth="1"/>
    <col min="11551" max="11551" width="3.625" style="77" customWidth="1"/>
    <col min="11552" max="11552" width="0" style="77" hidden="1" customWidth="1"/>
    <col min="11553" max="11578" width="3.625" style="77" customWidth="1"/>
    <col min="11579" max="11777" width="8.875" style="77"/>
    <col min="11778" max="11778" width="2.625" style="77" customWidth="1"/>
    <col min="11779" max="11779" width="8.625" style="77" customWidth="1"/>
    <col min="11780" max="11780" width="30.625" style="77" customWidth="1"/>
    <col min="11781" max="11781" width="15.625" style="77" customWidth="1"/>
    <col min="11782" max="11782" width="4.625" style="77" customWidth="1"/>
    <col min="11783" max="11784" width="6.625" style="77" customWidth="1"/>
    <col min="11785" max="11786" width="7.625" style="77" customWidth="1"/>
    <col min="11787" max="11787" width="3.625" style="77" customWidth="1"/>
    <col min="11788" max="11788" width="5.625" style="77" customWidth="1"/>
    <col min="11789" max="11790" width="6.625" style="77" customWidth="1"/>
    <col min="11791" max="11792" width="7.625" style="77" customWidth="1"/>
    <col min="11793" max="11794" width="6.625" style="77" customWidth="1"/>
    <col min="11795" max="11797" width="7.625" style="77" customWidth="1"/>
    <col min="11798" max="11798" width="8.625" style="77" customWidth="1"/>
    <col min="11799" max="11799" width="4.5" style="77" bestFit="1" customWidth="1"/>
    <col min="11800" max="11801" width="6.625" style="77" customWidth="1"/>
    <col min="11802" max="11803" width="7.625" style="77" customWidth="1"/>
    <col min="11804" max="11805" width="15.625" style="77" customWidth="1"/>
    <col min="11806" max="11806" width="30.625" style="77" customWidth="1"/>
    <col min="11807" max="11807" width="3.625" style="77" customWidth="1"/>
    <col min="11808" max="11808" width="0" style="77" hidden="1" customWidth="1"/>
    <col min="11809" max="11834" width="3.625" style="77" customWidth="1"/>
    <col min="11835" max="12033" width="8.875" style="77"/>
    <col min="12034" max="12034" width="2.625" style="77" customWidth="1"/>
    <col min="12035" max="12035" width="8.625" style="77" customWidth="1"/>
    <col min="12036" max="12036" width="30.625" style="77" customWidth="1"/>
    <col min="12037" max="12037" width="15.625" style="77" customWidth="1"/>
    <col min="12038" max="12038" width="4.625" style="77" customWidth="1"/>
    <col min="12039" max="12040" width="6.625" style="77" customWidth="1"/>
    <col min="12041" max="12042" width="7.625" style="77" customWidth="1"/>
    <col min="12043" max="12043" width="3.625" style="77" customWidth="1"/>
    <col min="12044" max="12044" width="5.625" style="77" customWidth="1"/>
    <col min="12045" max="12046" width="6.625" style="77" customWidth="1"/>
    <col min="12047" max="12048" width="7.625" style="77" customWidth="1"/>
    <col min="12049" max="12050" width="6.625" style="77" customWidth="1"/>
    <col min="12051" max="12053" width="7.625" style="77" customWidth="1"/>
    <col min="12054" max="12054" width="8.625" style="77" customWidth="1"/>
    <col min="12055" max="12055" width="4.5" style="77" bestFit="1" customWidth="1"/>
    <col min="12056" max="12057" width="6.625" style="77" customWidth="1"/>
    <col min="12058" max="12059" width="7.625" style="77" customWidth="1"/>
    <col min="12060" max="12061" width="15.625" style="77" customWidth="1"/>
    <col min="12062" max="12062" width="30.625" style="77" customWidth="1"/>
    <col min="12063" max="12063" width="3.625" style="77" customWidth="1"/>
    <col min="12064" max="12064" width="0" style="77" hidden="1" customWidth="1"/>
    <col min="12065" max="12090" width="3.625" style="77" customWidth="1"/>
    <col min="12091" max="12289" width="8.875" style="77"/>
    <col min="12290" max="12290" width="2.625" style="77" customWidth="1"/>
    <col min="12291" max="12291" width="8.625" style="77" customWidth="1"/>
    <col min="12292" max="12292" width="30.625" style="77" customWidth="1"/>
    <col min="12293" max="12293" width="15.625" style="77" customWidth="1"/>
    <col min="12294" max="12294" width="4.625" style="77" customWidth="1"/>
    <col min="12295" max="12296" width="6.625" style="77" customWidth="1"/>
    <col min="12297" max="12298" width="7.625" style="77" customWidth="1"/>
    <col min="12299" max="12299" width="3.625" style="77" customWidth="1"/>
    <col min="12300" max="12300" width="5.625" style="77" customWidth="1"/>
    <col min="12301" max="12302" width="6.625" style="77" customWidth="1"/>
    <col min="12303" max="12304" width="7.625" style="77" customWidth="1"/>
    <col min="12305" max="12306" width="6.625" style="77" customWidth="1"/>
    <col min="12307" max="12309" width="7.625" style="77" customWidth="1"/>
    <col min="12310" max="12310" width="8.625" style="77" customWidth="1"/>
    <col min="12311" max="12311" width="4.5" style="77" bestFit="1" customWidth="1"/>
    <col min="12312" max="12313" width="6.625" style="77" customWidth="1"/>
    <col min="12314" max="12315" width="7.625" style="77" customWidth="1"/>
    <col min="12316" max="12317" width="15.625" style="77" customWidth="1"/>
    <col min="12318" max="12318" width="30.625" style="77" customWidth="1"/>
    <col min="12319" max="12319" width="3.625" style="77" customWidth="1"/>
    <col min="12320" max="12320" width="0" style="77" hidden="1" customWidth="1"/>
    <col min="12321" max="12346" width="3.625" style="77" customWidth="1"/>
    <col min="12347" max="12545" width="8.875" style="77"/>
    <col min="12546" max="12546" width="2.625" style="77" customWidth="1"/>
    <col min="12547" max="12547" width="8.625" style="77" customWidth="1"/>
    <col min="12548" max="12548" width="30.625" style="77" customWidth="1"/>
    <col min="12549" max="12549" width="15.625" style="77" customWidth="1"/>
    <col min="12550" max="12550" width="4.625" style="77" customWidth="1"/>
    <col min="12551" max="12552" width="6.625" style="77" customWidth="1"/>
    <col min="12553" max="12554" width="7.625" style="77" customWidth="1"/>
    <col min="12555" max="12555" width="3.625" style="77" customWidth="1"/>
    <col min="12556" max="12556" width="5.625" style="77" customWidth="1"/>
    <col min="12557" max="12558" width="6.625" style="77" customWidth="1"/>
    <col min="12559" max="12560" width="7.625" style="77" customWidth="1"/>
    <col min="12561" max="12562" width="6.625" style="77" customWidth="1"/>
    <col min="12563" max="12565" width="7.625" style="77" customWidth="1"/>
    <col min="12566" max="12566" width="8.625" style="77" customWidth="1"/>
    <col min="12567" max="12567" width="4.5" style="77" bestFit="1" customWidth="1"/>
    <col min="12568" max="12569" width="6.625" style="77" customWidth="1"/>
    <col min="12570" max="12571" width="7.625" style="77" customWidth="1"/>
    <col min="12572" max="12573" width="15.625" style="77" customWidth="1"/>
    <col min="12574" max="12574" width="30.625" style="77" customWidth="1"/>
    <col min="12575" max="12575" width="3.625" style="77" customWidth="1"/>
    <col min="12576" max="12576" width="0" style="77" hidden="1" customWidth="1"/>
    <col min="12577" max="12602" width="3.625" style="77" customWidth="1"/>
    <col min="12603" max="12801" width="8.875" style="77"/>
    <col min="12802" max="12802" width="2.625" style="77" customWidth="1"/>
    <col min="12803" max="12803" width="8.625" style="77" customWidth="1"/>
    <col min="12804" max="12804" width="30.625" style="77" customWidth="1"/>
    <col min="12805" max="12805" width="15.625" style="77" customWidth="1"/>
    <col min="12806" max="12806" width="4.625" style="77" customWidth="1"/>
    <col min="12807" max="12808" width="6.625" style="77" customWidth="1"/>
    <col min="12809" max="12810" width="7.625" style="77" customWidth="1"/>
    <col min="12811" max="12811" width="3.625" style="77" customWidth="1"/>
    <col min="12812" max="12812" width="5.625" style="77" customWidth="1"/>
    <col min="12813" max="12814" width="6.625" style="77" customWidth="1"/>
    <col min="12815" max="12816" width="7.625" style="77" customWidth="1"/>
    <col min="12817" max="12818" width="6.625" style="77" customWidth="1"/>
    <col min="12819" max="12821" width="7.625" style="77" customWidth="1"/>
    <col min="12822" max="12822" width="8.625" style="77" customWidth="1"/>
    <col min="12823" max="12823" width="4.5" style="77" bestFit="1" customWidth="1"/>
    <col min="12824" max="12825" width="6.625" style="77" customWidth="1"/>
    <col min="12826" max="12827" width="7.625" style="77" customWidth="1"/>
    <col min="12828" max="12829" width="15.625" style="77" customWidth="1"/>
    <col min="12830" max="12830" width="30.625" style="77" customWidth="1"/>
    <col min="12831" max="12831" width="3.625" style="77" customWidth="1"/>
    <col min="12832" max="12832" width="0" style="77" hidden="1" customWidth="1"/>
    <col min="12833" max="12858" width="3.625" style="77" customWidth="1"/>
    <col min="12859" max="13057" width="8.875" style="77"/>
    <col min="13058" max="13058" width="2.625" style="77" customWidth="1"/>
    <col min="13059" max="13059" width="8.625" style="77" customWidth="1"/>
    <col min="13060" max="13060" width="30.625" style="77" customWidth="1"/>
    <col min="13061" max="13061" width="15.625" style="77" customWidth="1"/>
    <col min="13062" max="13062" width="4.625" style="77" customWidth="1"/>
    <col min="13063" max="13064" width="6.625" style="77" customWidth="1"/>
    <col min="13065" max="13066" width="7.625" style="77" customWidth="1"/>
    <col min="13067" max="13067" width="3.625" style="77" customWidth="1"/>
    <col min="13068" max="13068" width="5.625" style="77" customWidth="1"/>
    <col min="13069" max="13070" width="6.625" style="77" customWidth="1"/>
    <col min="13071" max="13072" width="7.625" style="77" customWidth="1"/>
    <col min="13073" max="13074" width="6.625" style="77" customWidth="1"/>
    <col min="13075" max="13077" width="7.625" style="77" customWidth="1"/>
    <col min="13078" max="13078" width="8.625" style="77" customWidth="1"/>
    <col min="13079" max="13079" width="4.5" style="77" bestFit="1" customWidth="1"/>
    <col min="13080" max="13081" width="6.625" style="77" customWidth="1"/>
    <col min="13082" max="13083" width="7.625" style="77" customWidth="1"/>
    <col min="13084" max="13085" width="15.625" style="77" customWidth="1"/>
    <col min="13086" max="13086" width="30.625" style="77" customWidth="1"/>
    <col min="13087" max="13087" width="3.625" style="77" customWidth="1"/>
    <col min="13088" max="13088" width="0" style="77" hidden="1" customWidth="1"/>
    <col min="13089" max="13114" width="3.625" style="77" customWidth="1"/>
    <col min="13115" max="13313" width="8.875" style="77"/>
    <col min="13314" max="13314" width="2.625" style="77" customWidth="1"/>
    <col min="13315" max="13315" width="8.625" style="77" customWidth="1"/>
    <col min="13316" max="13316" width="30.625" style="77" customWidth="1"/>
    <col min="13317" max="13317" width="15.625" style="77" customWidth="1"/>
    <col min="13318" max="13318" width="4.625" style="77" customWidth="1"/>
    <col min="13319" max="13320" width="6.625" style="77" customWidth="1"/>
    <col min="13321" max="13322" width="7.625" style="77" customWidth="1"/>
    <col min="13323" max="13323" width="3.625" style="77" customWidth="1"/>
    <col min="13324" max="13324" width="5.625" style="77" customWidth="1"/>
    <col min="13325" max="13326" width="6.625" style="77" customWidth="1"/>
    <col min="13327" max="13328" width="7.625" style="77" customWidth="1"/>
    <col min="13329" max="13330" width="6.625" style="77" customWidth="1"/>
    <col min="13331" max="13333" width="7.625" style="77" customWidth="1"/>
    <col min="13334" max="13334" width="8.625" style="77" customWidth="1"/>
    <col min="13335" max="13335" width="4.5" style="77" bestFit="1" customWidth="1"/>
    <col min="13336" max="13337" width="6.625" style="77" customWidth="1"/>
    <col min="13338" max="13339" width="7.625" style="77" customWidth="1"/>
    <col min="13340" max="13341" width="15.625" style="77" customWidth="1"/>
    <col min="13342" max="13342" width="30.625" style="77" customWidth="1"/>
    <col min="13343" max="13343" width="3.625" style="77" customWidth="1"/>
    <col min="13344" max="13344" width="0" style="77" hidden="1" customWidth="1"/>
    <col min="13345" max="13370" width="3.625" style="77" customWidth="1"/>
    <col min="13371" max="13569" width="8.875" style="77"/>
    <col min="13570" max="13570" width="2.625" style="77" customWidth="1"/>
    <col min="13571" max="13571" width="8.625" style="77" customWidth="1"/>
    <col min="13572" max="13572" width="30.625" style="77" customWidth="1"/>
    <col min="13573" max="13573" width="15.625" style="77" customWidth="1"/>
    <col min="13574" max="13574" width="4.625" style="77" customWidth="1"/>
    <col min="13575" max="13576" width="6.625" style="77" customWidth="1"/>
    <col min="13577" max="13578" width="7.625" style="77" customWidth="1"/>
    <col min="13579" max="13579" width="3.625" style="77" customWidth="1"/>
    <col min="13580" max="13580" width="5.625" style="77" customWidth="1"/>
    <col min="13581" max="13582" width="6.625" style="77" customWidth="1"/>
    <col min="13583" max="13584" width="7.625" style="77" customWidth="1"/>
    <col min="13585" max="13586" width="6.625" style="77" customWidth="1"/>
    <col min="13587" max="13589" width="7.625" style="77" customWidth="1"/>
    <col min="13590" max="13590" width="8.625" style="77" customWidth="1"/>
    <col min="13591" max="13591" width="4.5" style="77" bestFit="1" customWidth="1"/>
    <col min="13592" max="13593" width="6.625" style="77" customWidth="1"/>
    <col min="13594" max="13595" width="7.625" style="77" customWidth="1"/>
    <col min="13596" max="13597" width="15.625" style="77" customWidth="1"/>
    <col min="13598" max="13598" width="30.625" style="77" customWidth="1"/>
    <col min="13599" max="13599" width="3.625" style="77" customWidth="1"/>
    <col min="13600" max="13600" width="0" style="77" hidden="1" customWidth="1"/>
    <col min="13601" max="13626" width="3.625" style="77" customWidth="1"/>
    <col min="13627" max="13825" width="8.875" style="77"/>
    <col min="13826" max="13826" width="2.625" style="77" customWidth="1"/>
    <col min="13827" max="13827" width="8.625" style="77" customWidth="1"/>
    <col min="13828" max="13828" width="30.625" style="77" customWidth="1"/>
    <col min="13829" max="13829" width="15.625" style="77" customWidth="1"/>
    <col min="13830" max="13830" width="4.625" style="77" customWidth="1"/>
    <col min="13831" max="13832" width="6.625" style="77" customWidth="1"/>
    <col min="13833" max="13834" width="7.625" style="77" customWidth="1"/>
    <col min="13835" max="13835" width="3.625" style="77" customWidth="1"/>
    <col min="13836" max="13836" width="5.625" style="77" customWidth="1"/>
    <col min="13837" max="13838" width="6.625" style="77" customWidth="1"/>
    <col min="13839" max="13840" width="7.625" style="77" customWidth="1"/>
    <col min="13841" max="13842" width="6.625" style="77" customWidth="1"/>
    <col min="13843" max="13845" width="7.625" style="77" customWidth="1"/>
    <col min="13846" max="13846" width="8.625" style="77" customWidth="1"/>
    <col min="13847" max="13847" width="4.5" style="77" bestFit="1" customWidth="1"/>
    <col min="13848" max="13849" width="6.625" style="77" customWidth="1"/>
    <col min="13850" max="13851" width="7.625" style="77" customWidth="1"/>
    <col min="13852" max="13853" width="15.625" style="77" customWidth="1"/>
    <col min="13854" max="13854" width="30.625" style="77" customWidth="1"/>
    <col min="13855" max="13855" width="3.625" style="77" customWidth="1"/>
    <col min="13856" max="13856" width="0" style="77" hidden="1" customWidth="1"/>
    <col min="13857" max="13882" width="3.625" style="77" customWidth="1"/>
    <col min="13883" max="14081" width="8.875" style="77"/>
    <col min="14082" max="14082" width="2.625" style="77" customWidth="1"/>
    <col min="14083" max="14083" width="8.625" style="77" customWidth="1"/>
    <col min="14084" max="14084" width="30.625" style="77" customWidth="1"/>
    <col min="14085" max="14085" width="15.625" style="77" customWidth="1"/>
    <col min="14086" max="14086" width="4.625" style="77" customWidth="1"/>
    <col min="14087" max="14088" width="6.625" style="77" customWidth="1"/>
    <col min="14089" max="14090" width="7.625" style="77" customWidth="1"/>
    <col min="14091" max="14091" width="3.625" style="77" customWidth="1"/>
    <col min="14092" max="14092" width="5.625" style="77" customWidth="1"/>
    <col min="14093" max="14094" width="6.625" style="77" customWidth="1"/>
    <col min="14095" max="14096" width="7.625" style="77" customWidth="1"/>
    <col min="14097" max="14098" width="6.625" style="77" customWidth="1"/>
    <col min="14099" max="14101" width="7.625" style="77" customWidth="1"/>
    <col min="14102" max="14102" width="8.625" style="77" customWidth="1"/>
    <col min="14103" max="14103" width="4.5" style="77" bestFit="1" customWidth="1"/>
    <col min="14104" max="14105" width="6.625" style="77" customWidth="1"/>
    <col min="14106" max="14107" width="7.625" style="77" customWidth="1"/>
    <col min="14108" max="14109" width="15.625" style="77" customWidth="1"/>
    <col min="14110" max="14110" width="30.625" style="77" customWidth="1"/>
    <col min="14111" max="14111" width="3.625" style="77" customWidth="1"/>
    <col min="14112" max="14112" width="0" style="77" hidden="1" customWidth="1"/>
    <col min="14113" max="14138" width="3.625" style="77" customWidth="1"/>
    <col min="14139" max="14337" width="8.875" style="77"/>
    <col min="14338" max="14338" width="2.625" style="77" customWidth="1"/>
    <col min="14339" max="14339" width="8.625" style="77" customWidth="1"/>
    <col min="14340" max="14340" width="30.625" style="77" customWidth="1"/>
    <col min="14341" max="14341" width="15.625" style="77" customWidth="1"/>
    <col min="14342" max="14342" width="4.625" style="77" customWidth="1"/>
    <col min="14343" max="14344" width="6.625" style="77" customWidth="1"/>
    <col min="14345" max="14346" width="7.625" style="77" customWidth="1"/>
    <col min="14347" max="14347" width="3.625" style="77" customWidth="1"/>
    <col min="14348" max="14348" width="5.625" style="77" customWidth="1"/>
    <col min="14349" max="14350" width="6.625" style="77" customWidth="1"/>
    <col min="14351" max="14352" width="7.625" style="77" customWidth="1"/>
    <col min="14353" max="14354" width="6.625" style="77" customWidth="1"/>
    <col min="14355" max="14357" width="7.625" style="77" customWidth="1"/>
    <col min="14358" max="14358" width="8.625" style="77" customWidth="1"/>
    <col min="14359" max="14359" width="4.5" style="77" bestFit="1" customWidth="1"/>
    <col min="14360" max="14361" width="6.625" style="77" customWidth="1"/>
    <col min="14362" max="14363" width="7.625" style="77" customWidth="1"/>
    <col min="14364" max="14365" width="15.625" style="77" customWidth="1"/>
    <col min="14366" max="14366" width="30.625" style="77" customWidth="1"/>
    <col min="14367" max="14367" width="3.625" style="77" customWidth="1"/>
    <col min="14368" max="14368" width="0" style="77" hidden="1" customWidth="1"/>
    <col min="14369" max="14394" width="3.625" style="77" customWidth="1"/>
    <col min="14395" max="14593" width="8.875" style="77"/>
    <col min="14594" max="14594" width="2.625" style="77" customWidth="1"/>
    <col min="14595" max="14595" width="8.625" style="77" customWidth="1"/>
    <col min="14596" max="14596" width="30.625" style="77" customWidth="1"/>
    <col min="14597" max="14597" width="15.625" style="77" customWidth="1"/>
    <col min="14598" max="14598" width="4.625" style="77" customWidth="1"/>
    <col min="14599" max="14600" width="6.625" style="77" customWidth="1"/>
    <col min="14601" max="14602" width="7.625" style="77" customWidth="1"/>
    <col min="14603" max="14603" width="3.625" style="77" customWidth="1"/>
    <col min="14604" max="14604" width="5.625" style="77" customWidth="1"/>
    <col min="14605" max="14606" width="6.625" style="77" customWidth="1"/>
    <col min="14607" max="14608" width="7.625" style="77" customWidth="1"/>
    <col min="14609" max="14610" width="6.625" style="77" customWidth="1"/>
    <col min="14611" max="14613" width="7.625" style="77" customWidth="1"/>
    <col min="14614" max="14614" width="8.625" style="77" customWidth="1"/>
    <col min="14615" max="14615" width="4.5" style="77" bestFit="1" customWidth="1"/>
    <col min="14616" max="14617" width="6.625" style="77" customWidth="1"/>
    <col min="14618" max="14619" width="7.625" style="77" customWidth="1"/>
    <col min="14620" max="14621" width="15.625" style="77" customWidth="1"/>
    <col min="14622" max="14622" width="30.625" style="77" customWidth="1"/>
    <col min="14623" max="14623" width="3.625" style="77" customWidth="1"/>
    <col min="14624" max="14624" width="0" style="77" hidden="1" customWidth="1"/>
    <col min="14625" max="14650" width="3.625" style="77" customWidth="1"/>
    <col min="14651" max="14849" width="8.875" style="77"/>
    <col min="14850" max="14850" width="2.625" style="77" customWidth="1"/>
    <col min="14851" max="14851" width="8.625" style="77" customWidth="1"/>
    <col min="14852" max="14852" width="30.625" style="77" customWidth="1"/>
    <col min="14853" max="14853" width="15.625" style="77" customWidth="1"/>
    <col min="14854" max="14854" width="4.625" style="77" customWidth="1"/>
    <col min="14855" max="14856" width="6.625" style="77" customWidth="1"/>
    <col min="14857" max="14858" width="7.625" style="77" customWidth="1"/>
    <col min="14859" max="14859" width="3.625" style="77" customWidth="1"/>
    <col min="14860" max="14860" width="5.625" style="77" customWidth="1"/>
    <col min="14861" max="14862" width="6.625" style="77" customWidth="1"/>
    <col min="14863" max="14864" width="7.625" style="77" customWidth="1"/>
    <col min="14865" max="14866" width="6.625" style="77" customWidth="1"/>
    <col min="14867" max="14869" width="7.625" style="77" customWidth="1"/>
    <col min="14870" max="14870" width="8.625" style="77" customWidth="1"/>
    <col min="14871" max="14871" width="4.5" style="77" bestFit="1" customWidth="1"/>
    <col min="14872" max="14873" width="6.625" style="77" customWidth="1"/>
    <col min="14874" max="14875" width="7.625" style="77" customWidth="1"/>
    <col min="14876" max="14877" width="15.625" style="77" customWidth="1"/>
    <col min="14878" max="14878" width="30.625" style="77" customWidth="1"/>
    <col min="14879" max="14879" width="3.625" style="77" customWidth="1"/>
    <col min="14880" max="14880" width="0" style="77" hidden="1" customWidth="1"/>
    <col min="14881" max="14906" width="3.625" style="77" customWidth="1"/>
    <col min="14907" max="15105" width="8.875" style="77"/>
    <col min="15106" max="15106" width="2.625" style="77" customWidth="1"/>
    <col min="15107" max="15107" width="8.625" style="77" customWidth="1"/>
    <col min="15108" max="15108" width="30.625" style="77" customWidth="1"/>
    <col min="15109" max="15109" width="15.625" style="77" customWidth="1"/>
    <col min="15110" max="15110" width="4.625" style="77" customWidth="1"/>
    <col min="15111" max="15112" width="6.625" style="77" customWidth="1"/>
    <col min="15113" max="15114" width="7.625" style="77" customWidth="1"/>
    <col min="15115" max="15115" width="3.625" style="77" customWidth="1"/>
    <col min="15116" max="15116" width="5.625" style="77" customWidth="1"/>
    <col min="15117" max="15118" width="6.625" style="77" customWidth="1"/>
    <col min="15119" max="15120" width="7.625" style="77" customWidth="1"/>
    <col min="15121" max="15122" width="6.625" style="77" customWidth="1"/>
    <col min="15123" max="15125" width="7.625" style="77" customWidth="1"/>
    <col min="15126" max="15126" width="8.625" style="77" customWidth="1"/>
    <col min="15127" max="15127" width="4.5" style="77" bestFit="1" customWidth="1"/>
    <col min="15128" max="15129" width="6.625" style="77" customWidth="1"/>
    <col min="15130" max="15131" width="7.625" style="77" customWidth="1"/>
    <col min="15132" max="15133" width="15.625" style="77" customWidth="1"/>
    <col min="15134" max="15134" width="30.625" style="77" customWidth="1"/>
    <col min="15135" max="15135" width="3.625" style="77" customWidth="1"/>
    <col min="15136" max="15136" width="0" style="77" hidden="1" customWidth="1"/>
    <col min="15137" max="15162" width="3.625" style="77" customWidth="1"/>
    <col min="15163" max="15361" width="8.875" style="77"/>
    <col min="15362" max="15362" width="2.625" style="77" customWidth="1"/>
    <col min="15363" max="15363" width="8.625" style="77" customWidth="1"/>
    <col min="15364" max="15364" width="30.625" style="77" customWidth="1"/>
    <col min="15365" max="15365" width="15.625" style="77" customWidth="1"/>
    <col min="15366" max="15366" width="4.625" style="77" customWidth="1"/>
    <col min="15367" max="15368" width="6.625" style="77" customWidth="1"/>
    <col min="15369" max="15370" width="7.625" style="77" customWidth="1"/>
    <col min="15371" max="15371" width="3.625" style="77" customWidth="1"/>
    <col min="15372" max="15372" width="5.625" style="77" customWidth="1"/>
    <col min="15373" max="15374" width="6.625" style="77" customWidth="1"/>
    <col min="15375" max="15376" width="7.625" style="77" customWidth="1"/>
    <col min="15377" max="15378" width="6.625" style="77" customWidth="1"/>
    <col min="15379" max="15381" width="7.625" style="77" customWidth="1"/>
    <col min="15382" max="15382" width="8.625" style="77" customWidth="1"/>
    <col min="15383" max="15383" width="4.5" style="77" bestFit="1" customWidth="1"/>
    <col min="15384" max="15385" width="6.625" style="77" customWidth="1"/>
    <col min="15386" max="15387" width="7.625" style="77" customWidth="1"/>
    <col min="15388" max="15389" width="15.625" style="77" customWidth="1"/>
    <col min="15390" max="15390" width="30.625" style="77" customWidth="1"/>
    <col min="15391" max="15391" width="3.625" style="77" customWidth="1"/>
    <col min="15392" max="15392" width="0" style="77" hidden="1" customWidth="1"/>
    <col min="15393" max="15418" width="3.625" style="77" customWidth="1"/>
    <col min="15419" max="15617" width="8.875" style="77"/>
    <col min="15618" max="15618" width="2.625" style="77" customWidth="1"/>
    <col min="15619" max="15619" width="8.625" style="77" customWidth="1"/>
    <col min="15620" max="15620" width="30.625" style="77" customWidth="1"/>
    <col min="15621" max="15621" width="15.625" style="77" customWidth="1"/>
    <col min="15622" max="15622" width="4.625" style="77" customWidth="1"/>
    <col min="15623" max="15624" width="6.625" style="77" customWidth="1"/>
    <col min="15625" max="15626" width="7.625" style="77" customWidth="1"/>
    <col min="15627" max="15627" width="3.625" style="77" customWidth="1"/>
    <col min="15628" max="15628" width="5.625" style="77" customWidth="1"/>
    <col min="15629" max="15630" width="6.625" style="77" customWidth="1"/>
    <col min="15631" max="15632" width="7.625" style="77" customWidth="1"/>
    <col min="15633" max="15634" width="6.625" style="77" customWidth="1"/>
    <col min="15635" max="15637" width="7.625" style="77" customWidth="1"/>
    <col min="15638" max="15638" width="8.625" style="77" customWidth="1"/>
    <col min="15639" max="15639" width="4.5" style="77" bestFit="1" customWidth="1"/>
    <col min="15640" max="15641" width="6.625" style="77" customWidth="1"/>
    <col min="15642" max="15643" width="7.625" style="77" customWidth="1"/>
    <col min="15644" max="15645" width="15.625" style="77" customWidth="1"/>
    <col min="15646" max="15646" width="30.625" style="77" customWidth="1"/>
    <col min="15647" max="15647" width="3.625" style="77" customWidth="1"/>
    <col min="15648" max="15648" width="0" style="77" hidden="1" customWidth="1"/>
    <col min="15649" max="15674" width="3.625" style="77" customWidth="1"/>
    <col min="15675" max="15873" width="8.875" style="77"/>
    <col min="15874" max="15874" width="2.625" style="77" customWidth="1"/>
    <col min="15875" max="15875" width="8.625" style="77" customWidth="1"/>
    <col min="15876" max="15876" width="30.625" style="77" customWidth="1"/>
    <col min="15877" max="15877" width="15.625" style="77" customWidth="1"/>
    <col min="15878" max="15878" width="4.625" style="77" customWidth="1"/>
    <col min="15879" max="15880" width="6.625" style="77" customWidth="1"/>
    <col min="15881" max="15882" width="7.625" style="77" customWidth="1"/>
    <col min="15883" max="15883" width="3.625" style="77" customWidth="1"/>
    <col min="15884" max="15884" width="5.625" style="77" customWidth="1"/>
    <col min="15885" max="15886" width="6.625" style="77" customWidth="1"/>
    <col min="15887" max="15888" width="7.625" style="77" customWidth="1"/>
    <col min="15889" max="15890" width="6.625" style="77" customWidth="1"/>
    <col min="15891" max="15893" width="7.625" style="77" customWidth="1"/>
    <col min="15894" max="15894" width="8.625" style="77" customWidth="1"/>
    <col min="15895" max="15895" width="4.5" style="77" bestFit="1" customWidth="1"/>
    <col min="15896" max="15897" width="6.625" style="77" customWidth="1"/>
    <col min="15898" max="15899" width="7.625" style="77" customWidth="1"/>
    <col min="15900" max="15901" width="15.625" style="77" customWidth="1"/>
    <col min="15902" max="15902" width="30.625" style="77" customWidth="1"/>
    <col min="15903" max="15903" width="3.625" style="77" customWidth="1"/>
    <col min="15904" max="15904" width="0" style="77" hidden="1" customWidth="1"/>
    <col min="15905" max="15930" width="3.625" style="77" customWidth="1"/>
    <col min="15931" max="16129" width="8.875" style="77"/>
    <col min="16130" max="16130" width="2.625" style="77" customWidth="1"/>
    <col min="16131" max="16131" width="8.625" style="77" customWidth="1"/>
    <col min="16132" max="16132" width="30.625" style="77" customWidth="1"/>
    <col min="16133" max="16133" width="15.625" style="77" customWidth="1"/>
    <col min="16134" max="16134" width="4.625" style="77" customWidth="1"/>
    <col min="16135" max="16136" width="6.625" style="77" customWidth="1"/>
    <col min="16137" max="16138" width="7.625" style="77" customWidth="1"/>
    <col min="16139" max="16139" width="3.625" style="77" customWidth="1"/>
    <col min="16140" max="16140" width="5.625" style="77" customWidth="1"/>
    <col min="16141" max="16142" width="6.625" style="77" customWidth="1"/>
    <col min="16143" max="16144" width="7.625" style="77" customWidth="1"/>
    <col min="16145" max="16146" width="6.625" style="77" customWidth="1"/>
    <col min="16147" max="16149" width="7.625" style="77" customWidth="1"/>
    <col min="16150" max="16150" width="8.625" style="77" customWidth="1"/>
    <col min="16151" max="16151" width="4.5" style="77" bestFit="1" customWidth="1"/>
    <col min="16152" max="16153" width="6.625" style="77" customWidth="1"/>
    <col min="16154" max="16155" width="7.625" style="77" customWidth="1"/>
    <col min="16156" max="16157" width="15.625" style="77" customWidth="1"/>
    <col min="16158" max="16158" width="30.625" style="77" customWidth="1"/>
    <col min="16159" max="16159" width="3.625" style="77" customWidth="1"/>
    <col min="16160" max="16160" width="0" style="77" hidden="1" customWidth="1"/>
    <col min="16161" max="16186" width="3.625" style="77" customWidth="1"/>
    <col min="16187" max="16383" width="8.875" style="77"/>
    <col min="16384" max="16384" width="9" style="77" customWidth="1"/>
  </cols>
  <sheetData>
    <row r="1" spans="2:34" ht="15" customHeight="1" thickBot="1">
      <c r="B1" s="165" t="s">
        <v>219</v>
      </c>
      <c r="C1" s="88"/>
      <c r="D1" s="88"/>
      <c r="E1" s="88"/>
      <c r="F1" s="164" t="s">
        <v>174</v>
      </c>
      <c r="G1" s="928" t="s">
        <v>1030</v>
      </c>
      <c r="H1" s="928"/>
      <c r="I1" s="928"/>
      <c r="J1" s="928"/>
      <c r="K1" s="929"/>
      <c r="L1" s="163"/>
      <c r="M1" s="77"/>
      <c r="O1" s="88"/>
      <c r="P1" s="88"/>
      <c r="U1" s="93"/>
      <c r="V1" s="93"/>
      <c r="W1" s="88"/>
      <c r="X1" s="398" t="s">
        <v>218</v>
      </c>
      <c r="Y1" s="930" t="s">
        <v>208</v>
      </c>
      <c r="Z1" s="931"/>
      <c r="AB1" s="93"/>
      <c r="AC1" s="93"/>
      <c r="AD1" s="162" t="s">
        <v>217</v>
      </c>
      <c r="AE1" s="78"/>
      <c r="AF1" s="78"/>
    </row>
    <row r="2" spans="2:34" ht="15" customHeight="1" thickBot="1">
      <c r="B2" s="61" t="s">
        <v>289</v>
      </c>
      <c r="C2" s="88"/>
      <c r="D2" s="88"/>
      <c r="E2" s="88"/>
      <c r="F2" s="88"/>
      <c r="G2" s="399"/>
      <c r="H2" s="88"/>
      <c r="I2" s="88"/>
      <c r="J2" s="88"/>
      <c r="K2" s="88"/>
      <c r="L2" s="88"/>
      <c r="M2" s="88"/>
      <c r="N2" s="88"/>
      <c r="O2" s="88"/>
      <c r="P2" s="88"/>
      <c r="Q2" s="93"/>
      <c r="R2" s="93"/>
      <c r="S2" s="88"/>
      <c r="T2" s="88"/>
      <c r="U2" s="93"/>
      <c r="V2" s="93"/>
      <c r="W2" s="88"/>
      <c r="X2" s="93"/>
      <c r="Y2" s="161"/>
      <c r="Z2" s="88"/>
      <c r="AA2" s="88"/>
      <c r="AB2" s="93"/>
      <c r="AC2" s="93"/>
      <c r="AD2" s="88"/>
    </row>
    <row r="3" spans="2:34" ht="15" customHeight="1">
      <c r="B3" s="953" t="s">
        <v>216</v>
      </c>
      <c r="C3" s="955" t="s">
        <v>215</v>
      </c>
      <c r="D3" s="955" t="s">
        <v>214</v>
      </c>
      <c r="E3" s="955" t="s">
        <v>213</v>
      </c>
      <c r="F3" s="955" t="s">
        <v>212</v>
      </c>
      <c r="G3" s="932" t="s">
        <v>1061</v>
      </c>
      <c r="H3" s="934" t="s">
        <v>211</v>
      </c>
      <c r="I3" s="936" t="s">
        <v>210</v>
      </c>
      <c r="J3" s="937"/>
      <c r="K3" s="937"/>
      <c r="L3" s="938"/>
      <c r="M3" s="936" t="s">
        <v>166</v>
      </c>
      <c r="N3" s="937"/>
      <c r="O3" s="937"/>
      <c r="P3" s="937"/>
      <c r="Q3" s="937"/>
      <c r="R3" s="937"/>
      <c r="S3" s="937"/>
      <c r="T3" s="937"/>
      <c r="U3" s="937"/>
      <c r="V3" s="937"/>
      <c r="W3" s="937"/>
      <c r="X3" s="938"/>
      <c r="Y3" s="936" t="s">
        <v>565</v>
      </c>
      <c r="Z3" s="937"/>
      <c r="AA3" s="937"/>
      <c r="AB3" s="937"/>
      <c r="AC3" s="938"/>
      <c r="AD3" s="916" t="s">
        <v>209</v>
      </c>
      <c r="AH3" s="77" t="s">
        <v>208</v>
      </c>
    </row>
    <row r="4" spans="2:34" ht="15" customHeight="1">
      <c r="B4" s="954"/>
      <c r="C4" s="935"/>
      <c r="D4" s="935"/>
      <c r="E4" s="935"/>
      <c r="F4" s="935"/>
      <c r="G4" s="933"/>
      <c r="H4" s="935"/>
      <c r="I4" s="918" t="s">
        <v>207</v>
      </c>
      <c r="J4" s="919"/>
      <c r="K4" s="920" t="s">
        <v>206</v>
      </c>
      <c r="L4" s="921"/>
      <c r="M4" s="159" t="s">
        <v>205</v>
      </c>
      <c r="N4" s="160" t="s">
        <v>204</v>
      </c>
      <c r="O4" s="922" t="s">
        <v>203</v>
      </c>
      <c r="P4" s="923"/>
      <c r="Q4" s="922" t="s">
        <v>202</v>
      </c>
      <c r="R4" s="924"/>
      <c r="S4" s="925" t="s">
        <v>201</v>
      </c>
      <c r="T4" s="926"/>
      <c r="U4" s="926" t="s">
        <v>200</v>
      </c>
      <c r="V4" s="927"/>
      <c r="W4" s="159" t="s">
        <v>199</v>
      </c>
      <c r="X4" s="160" t="s">
        <v>199</v>
      </c>
      <c r="Y4" s="159"/>
      <c r="Z4" s="922" t="s">
        <v>198</v>
      </c>
      <c r="AA4" s="923"/>
      <c r="AB4" s="922" t="s">
        <v>197</v>
      </c>
      <c r="AC4" s="924"/>
      <c r="AD4" s="917"/>
      <c r="AH4" s="77" t="s">
        <v>569</v>
      </c>
    </row>
    <row r="5" spans="2:34" ht="22.5">
      <c r="B5" s="954"/>
      <c r="C5" s="935"/>
      <c r="D5" s="935"/>
      <c r="E5" s="935"/>
      <c r="F5" s="935"/>
      <c r="G5" s="933"/>
      <c r="H5" s="935"/>
      <c r="I5" s="154" t="s">
        <v>194</v>
      </c>
      <c r="J5" s="157" t="s">
        <v>193</v>
      </c>
      <c r="K5" s="157" t="s">
        <v>194</v>
      </c>
      <c r="L5" s="157" t="s">
        <v>193</v>
      </c>
      <c r="M5" s="154"/>
      <c r="N5" s="157"/>
      <c r="O5" s="153" t="s">
        <v>194</v>
      </c>
      <c r="P5" s="153" t="s">
        <v>193</v>
      </c>
      <c r="Q5" s="153" t="s">
        <v>194</v>
      </c>
      <c r="R5" s="158" t="s">
        <v>193</v>
      </c>
      <c r="S5" s="154" t="s">
        <v>194</v>
      </c>
      <c r="T5" s="157" t="s">
        <v>193</v>
      </c>
      <c r="U5" s="157" t="s">
        <v>194</v>
      </c>
      <c r="V5" s="156" t="s">
        <v>193</v>
      </c>
      <c r="W5" s="154" t="s">
        <v>196</v>
      </c>
      <c r="X5" s="155" t="s">
        <v>195</v>
      </c>
      <c r="Y5" s="154" t="s">
        <v>173</v>
      </c>
      <c r="Z5" s="153" t="s">
        <v>194</v>
      </c>
      <c r="AA5" s="153" t="s">
        <v>193</v>
      </c>
      <c r="AB5" s="153" t="s">
        <v>194</v>
      </c>
      <c r="AC5" s="153" t="s">
        <v>193</v>
      </c>
      <c r="AD5" s="917"/>
    </row>
    <row r="6" spans="2:34" ht="15" customHeight="1" thickBot="1">
      <c r="B6" s="954"/>
      <c r="C6" s="935"/>
      <c r="D6" s="935"/>
      <c r="E6" s="935"/>
      <c r="F6" s="935"/>
      <c r="G6" s="933"/>
      <c r="H6" s="935"/>
      <c r="I6" s="154" t="s">
        <v>188</v>
      </c>
      <c r="J6" s="157" t="s">
        <v>192</v>
      </c>
      <c r="K6" s="157" t="s">
        <v>570</v>
      </c>
      <c r="L6" s="157" t="s">
        <v>187</v>
      </c>
      <c r="M6" s="154" t="s">
        <v>571</v>
      </c>
      <c r="N6" s="157" t="s">
        <v>572</v>
      </c>
      <c r="O6" s="157" t="s">
        <v>188</v>
      </c>
      <c r="P6" s="157" t="s">
        <v>188</v>
      </c>
      <c r="Q6" s="157" t="s">
        <v>187</v>
      </c>
      <c r="R6" s="400" t="s">
        <v>191</v>
      </c>
      <c r="S6" s="154" t="s">
        <v>190</v>
      </c>
      <c r="T6" s="157" t="s">
        <v>190</v>
      </c>
      <c r="U6" s="157" t="s">
        <v>189</v>
      </c>
      <c r="V6" s="156" t="s">
        <v>573</v>
      </c>
      <c r="W6" s="154" t="s">
        <v>188</v>
      </c>
      <c r="X6" s="157" t="s">
        <v>574</v>
      </c>
      <c r="Y6" s="154"/>
      <c r="Z6" s="401" t="s">
        <v>186</v>
      </c>
      <c r="AA6" s="401" t="s">
        <v>186</v>
      </c>
      <c r="AB6" s="402" t="s">
        <v>575</v>
      </c>
      <c r="AC6" s="402" t="s">
        <v>576</v>
      </c>
      <c r="AD6" s="917"/>
    </row>
    <row r="7" spans="2:34" ht="15" customHeight="1">
      <c r="B7" s="403" t="s">
        <v>185</v>
      </c>
      <c r="C7" s="404"/>
      <c r="D7" s="405"/>
      <c r="E7" s="404"/>
      <c r="F7" s="405"/>
      <c r="G7" s="406"/>
      <c r="H7" s="405"/>
      <c r="I7" s="407"/>
      <c r="J7" s="408"/>
      <c r="K7" s="409"/>
      <c r="L7" s="408"/>
      <c r="M7" s="407"/>
      <c r="N7" s="410"/>
      <c r="O7" s="411"/>
      <c r="P7" s="411"/>
      <c r="Q7" s="412"/>
      <c r="R7" s="413"/>
      <c r="S7" s="414"/>
      <c r="T7" s="411"/>
      <c r="U7" s="412"/>
      <c r="V7" s="415"/>
      <c r="W7" s="414"/>
      <c r="X7" s="412"/>
      <c r="Y7" s="416"/>
      <c r="Z7" s="408"/>
      <c r="AA7" s="408"/>
      <c r="AB7" s="417"/>
      <c r="AC7" s="417"/>
      <c r="AD7" s="418"/>
    </row>
    <row r="8" spans="2:34" ht="15" customHeight="1">
      <c r="B8" s="139" t="s">
        <v>577</v>
      </c>
      <c r="C8" s="137" t="s">
        <v>184</v>
      </c>
      <c r="D8" s="419"/>
      <c r="E8" s="137"/>
      <c r="F8" s="136"/>
      <c r="G8" s="420"/>
      <c r="H8" s="135">
        <v>2</v>
      </c>
      <c r="I8" s="421">
        <v>85</v>
      </c>
      <c r="J8" s="422">
        <v>95</v>
      </c>
      <c r="K8" s="423">
        <f t="shared" ref="K8:L20" si="0">$H8*I8</f>
        <v>170</v>
      </c>
      <c r="L8" s="424">
        <f t="shared" si="0"/>
        <v>190</v>
      </c>
      <c r="M8" s="425">
        <v>1</v>
      </c>
      <c r="N8" s="129">
        <v>200</v>
      </c>
      <c r="O8" s="128">
        <v>1.8</v>
      </c>
      <c r="P8" s="128">
        <v>1.74</v>
      </c>
      <c r="Q8" s="125">
        <f t="shared" ref="Q8:R20" si="1">$H8*O8</f>
        <v>3.6</v>
      </c>
      <c r="R8" s="426">
        <f t="shared" si="1"/>
        <v>3.48</v>
      </c>
      <c r="S8" s="123"/>
      <c r="T8" s="128"/>
      <c r="U8" s="125">
        <f t="shared" ref="U8:V20" si="2">$H8*S8</f>
        <v>0</v>
      </c>
      <c r="V8" s="427">
        <f t="shared" si="2"/>
        <v>0</v>
      </c>
      <c r="W8" s="123">
        <v>0.03</v>
      </c>
      <c r="X8" s="125">
        <f t="shared" ref="X8:X20" si="3">$H8*W8</f>
        <v>0.06</v>
      </c>
      <c r="Y8" s="121" t="str">
        <f t="shared" ref="Y8:Y20" si="4">IF(Z8="","",$Y$1)</f>
        <v>都市ガス</v>
      </c>
      <c r="Z8" s="422">
        <v>6.24</v>
      </c>
      <c r="AA8" s="422">
        <v>5.54</v>
      </c>
      <c r="AB8" s="428">
        <f t="shared" ref="AB8:AC20" si="5">$H8*Z8</f>
        <v>12.48</v>
      </c>
      <c r="AC8" s="428">
        <f t="shared" si="5"/>
        <v>11.08</v>
      </c>
      <c r="AD8" s="117"/>
    </row>
    <row r="9" spans="2:34" ht="15" customHeight="1">
      <c r="B9" s="139" t="s">
        <v>578</v>
      </c>
      <c r="C9" s="137" t="s">
        <v>184</v>
      </c>
      <c r="D9" s="419"/>
      <c r="E9" s="137"/>
      <c r="F9" s="136"/>
      <c r="G9" s="420"/>
      <c r="H9" s="135">
        <v>2</v>
      </c>
      <c r="I9" s="421">
        <v>45</v>
      </c>
      <c r="J9" s="422">
        <v>50</v>
      </c>
      <c r="K9" s="423">
        <f t="shared" si="0"/>
        <v>90</v>
      </c>
      <c r="L9" s="424">
        <f t="shared" si="0"/>
        <v>100</v>
      </c>
      <c r="M9" s="425">
        <v>1</v>
      </c>
      <c r="N9" s="129">
        <v>200</v>
      </c>
      <c r="O9" s="128">
        <v>1.1399999999999999</v>
      </c>
      <c r="P9" s="128">
        <v>9.51</v>
      </c>
      <c r="Q9" s="125">
        <f t="shared" si="1"/>
        <v>2.2799999999999998</v>
      </c>
      <c r="R9" s="426">
        <f t="shared" si="1"/>
        <v>19.02</v>
      </c>
      <c r="S9" s="123"/>
      <c r="T9" s="128"/>
      <c r="U9" s="125">
        <f t="shared" si="2"/>
        <v>0</v>
      </c>
      <c r="V9" s="427">
        <f t="shared" si="2"/>
        <v>0</v>
      </c>
      <c r="W9" s="123">
        <v>0.03</v>
      </c>
      <c r="X9" s="125">
        <f t="shared" si="3"/>
        <v>0.06</v>
      </c>
      <c r="Y9" s="121" t="str">
        <f t="shared" si="4"/>
        <v>都市ガス</v>
      </c>
      <c r="Z9" s="422">
        <v>2.91</v>
      </c>
      <c r="AA9" s="422">
        <v>2.79</v>
      </c>
      <c r="AB9" s="428">
        <f t="shared" si="5"/>
        <v>5.82</v>
      </c>
      <c r="AC9" s="428">
        <f t="shared" si="5"/>
        <v>5.58</v>
      </c>
      <c r="AD9" s="117"/>
    </row>
    <row r="10" spans="2:34" ht="15" customHeight="1">
      <c r="B10" s="139"/>
      <c r="C10" s="137"/>
      <c r="D10" s="419"/>
      <c r="E10" s="137"/>
      <c r="F10" s="136"/>
      <c r="G10" s="420"/>
      <c r="H10" s="135"/>
      <c r="I10" s="421"/>
      <c r="J10" s="422"/>
      <c r="K10" s="423">
        <f t="shared" si="0"/>
        <v>0</v>
      </c>
      <c r="L10" s="424">
        <f t="shared" si="0"/>
        <v>0</v>
      </c>
      <c r="M10" s="425"/>
      <c r="N10" s="129"/>
      <c r="O10" s="128"/>
      <c r="P10" s="128"/>
      <c r="Q10" s="125">
        <f t="shared" si="1"/>
        <v>0</v>
      </c>
      <c r="R10" s="426">
        <f t="shared" si="1"/>
        <v>0</v>
      </c>
      <c r="S10" s="123"/>
      <c r="T10" s="128"/>
      <c r="U10" s="125">
        <f t="shared" si="2"/>
        <v>0</v>
      </c>
      <c r="V10" s="427">
        <f t="shared" si="2"/>
        <v>0</v>
      </c>
      <c r="W10" s="123"/>
      <c r="X10" s="125">
        <f t="shared" si="3"/>
        <v>0</v>
      </c>
      <c r="Y10" s="121" t="str">
        <f t="shared" si="4"/>
        <v/>
      </c>
      <c r="Z10" s="422"/>
      <c r="AA10" s="422"/>
      <c r="AB10" s="428">
        <f t="shared" si="5"/>
        <v>0</v>
      </c>
      <c r="AC10" s="428">
        <f t="shared" si="5"/>
        <v>0</v>
      </c>
      <c r="AD10" s="117"/>
    </row>
    <row r="11" spans="2:34" ht="15" customHeight="1">
      <c r="B11" s="139"/>
      <c r="C11" s="137"/>
      <c r="D11" s="419"/>
      <c r="E11" s="137"/>
      <c r="F11" s="136"/>
      <c r="G11" s="420"/>
      <c r="H11" s="135"/>
      <c r="I11" s="421"/>
      <c r="J11" s="422"/>
      <c r="K11" s="423">
        <f t="shared" si="0"/>
        <v>0</v>
      </c>
      <c r="L11" s="424">
        <f t="shared" si="0"/>
        <v>0</v>
      </c>
      <c r="M11" s="425"/>
      <c r="N11" s="129"/>
      <c r="O11" s="128"/>
      <c r="P11" s="128"/>
      <c r="Q11" s="125">
        <f t="shared" si="1"/>
        <v>0</v>
      </c>
      <c r="R11" s="426">
        <f t="shared" si="1"/>
        <v>0</v>
      </c>
      <c r="S11" s="123"/>
      <c r="T11" s="128"/>
      <c r="U11" s="125">
        <f t="shared" si="2"/>
        <v>0</v>
      </c>
      <c r="V11" s="427">
        <f t="shared" si="2"/>
        <v>0</v>
      </c>
      <c r="W11" s="123"/>
      <c r="X11" s="125">
        <f t="shared" si="3"/>
        <v>0</v>
      </c>
      <c r="Y11" s="121" t="str">
        <f t="shared" si="4"/>
        <v/>
      </c>
      <c r="Z11" s="422"/>
      <c r="AA11" s="422"/>
      <c r="AB11" s="428">
        <f t="shared" si="5"/>
        <v>0</v>
      </c>
      <c r="AC11" s="428">
        <f t="shared" si="5"/>
        <v>0</v>
      </c>
      <c r="AD11" s="117"/>
    </row>
    <row r="12" spans="2:34" ht="15" customHeight="1">
      <c r="B12" s="139"/>
      <c r="C12" s="137"/>
      <c r="D12" s="419"/>
      <c r="E12" s="137"/>
      <c r="F12" s="136"/>
      <c r="G12" s="420"/>
      <c r="H12" s="135"/>
      <c r="I12" s="421"/>
      <c r="J12" s="422"/>
      <c r="K12" s="423">
        <f t="shared" si="0"/>
        <v>0</v>
      </c>
      <c r="L12" s="424">
        <f t="shared" si="0"/>
        <v>0</v>
      </c>
      <c r="M12" s="425"/>
      <c r="N12" s="129"/>
      <c r="O12" s="128"/>
      <c r="P12" s="128"/>
      <c r="Q12" s="125">
        <f t="shared" si="1"/>
        <v>0</v>
      </c>
      <c r="R12" s="426">
        <f t="shared" si="1"/>
        <v>0</v>
      </c>
      <c r="S12" s="123"/>
      <c r="T12" s="128"/>
      <c r="U12" s="125">
        <f t="shared" si="2"/>
        <v>0</v>
      </c>
      <c r="V12" s="427">
        <f t="shared" si="2"/>
        <v>0</v>
      </c>
      <c r="W12" s="123"/>
      <c r="X12" s="125">
        <f t="shared" si="3"/>
        <v>0</v>
      </c>
      <c r="Y12" s="121" t="str">
        <f t="shared" si="4"/>
        <v/>
      </c>
      <c r="Z12" s="422"/>
      <c r="AA12" s="422"/>
      <c r="AB12" s="428">
        <f t="shared" si="5"/>
        <v>0</v>
      </c>
      <c r="AC12" s="428">
        <f t="shared" si="5"/>
        <v>0</v>
      </c>
      <c r="AD12" s="117"/>
    </row>
    <row r="13" spans="2:34" ht="15" customHeight="1">
      <c r="B13" s="139"/>
      <c r="C13" s="137"/>
      <c r="D13" s="419"/>
      <c r="E13" s="137"/>
      <c r="F13" s="136"/>
      <c r="G13" s="420"/>
      <c r="H13" s="135"/>
      <c r="I13" s="421"/>
      <c r="J13" s="422"/>
      <c r="K13" s="423">
        <f t="shared" si="0"/>
        <v>0</v>
      </c>
      <c r="L13" s="424">
        <f t="shared" si="0"/>
        <v>0</v>
      </c>
      <c r="M13" s="425"/>
      <c r="N13" s="129"/>
      <c r="O13" s="128"/>
      <c r="P13" s="128"/>
      <c r="Q13" s="125">
        <f t="shared" si="1"/>
        <v>0</v>
      </c>
      <c r="R13" s="426">
        <f t="shared" si="1"/>
        <v>0</v>
      </c>
      <c r="S13" s="123"/>
      <c r="T13" s="128"/>
      <c r="U13" s="125">
        <f t="shared" si="2"/>
        <v>0</v>
      </c>
      <c r="V13" s="427">
        <f t="shared" si="2"/>
        <v>0</v>
      </c>
      <c r="W13" s="123"/>
      <c r="X13" s="125">
        <f t="shared" si="3"/>
        <v>0</v>
      </c>
      <c r="Y13" s="121" t="str">
        <f t="shared" si="4"/>
        <v/>
      </c>
      <c r="Z13" s="429"/>
      <c r="AA13" s="422"/>
      <c r="AB13" s="428">
        <f t="shared" si="5"/>
        <v>0</v>
      </c>
      <c r="AC13" s="428">
        <f t="shared" si="5"/>
        <v>0</v>
      </c>
      <c r="AD13" s="117"/>
    </row>
    <row r="14" spans="2:34" ht="15" customHeight="1">
      <c r="B14" s="139"/>
      <c r="C14" s="137"/>
      <c r="D14" s="419"/>
      <c r="E14" s="137"/>
      <c r="F14" s="136"/>
      <c r="G14" s="420"/>
      <c r="H14" s="135"/>
      <c r="I14" s="421"/>
      <c r="J14" s="422"/>
      <c r="K14" s="423">
        <f t="shared" si="0"/>
        <v>0</v>
      </c>
      <c r="L14" s="424">
        <f t="shared" si="0"/>
        <v>0</v>
      </c>
      <c r="M14" s="425"/>
      <c r="N14" s="129"/>
      <c r="O14" s="128"/>
      <c r="P14" s="128"/>
      <c r="Q14" s="125">
        <f t="shared" si="1"/>
        <v>0</v>
      </c>
      <c r="R14" s="426">
        <f t="shared" si="1"/>
        <v>0</v>
      </c>
      <c r="S14" s="123"/>
      <c r="T14" s="128"/>
      <c r="U14" s="125">
        <f t="shared" si="2"/>
        <v>0</v>
      </c>
      <c r="V14" s="427">
        <f t="shared" si="2"/>
        <v>0</v>
      </c>
      <c r="W14" s="123"/>
      <c r="X14" s="125">
        <f t="shared" si="3"/>
        <v>0</v>
      </c>
      <c r="Y14" s="121" t="str">
        <f t="shared" si="4"/>
        <v/>
      </c>
      <c r="Z14" s="429"/>
      <c r="AA14" s="422"/>
      <c r="AB14" s="428">
        <f t="shared" si="5"/>
        <v>0</v>
      </c>
      <c r="AC14" s="428">
        <f t="shared" si="5"/>
        <v>0</v>
      </c>
      <c r="AD14" s="117"/>
    </row>
    <row r="15" spans="2:34" ht="15" customHeight="1">
      <c r="B15" s="139"/>
      <c r="C15" s="137"/>
      <c r="D15" s="419"/>
      <c r="E15" s="137"/>
      <c r="F15" s="136"/>
      <c r="G15" s="420"/>
      <c r="H15" s="135"/>
      <c r="I15" s="421"/>
      <c r="J15" s="422"/>
      <c r="K15" s="423">
        <f t="shared" si="0"/>
        <v>0</v>
      </c>
      <c r="L15" s="424">
        <f t="shared" si="0"/>
        <v>0</v>
      </c>
      <c r="M15" s="425"/>
      <c r="N15" s="129"/>
      <c r="O15" s="128"/>
      <c r="P15" s="128"/>
      <c r="Q15" s="125">
        <f t="shared" si="1"/>
        <v>0</v>
      </c>
      <c r="R15" s="426">
        <f t="shared" si="1"/>
        <v>0</v>
      </c>
      <c r="S15" s="123"/>
      <c r="T15" s="128"/>
      <c r="U15" s="125">
        <f t="shared" si="2"/>
        <v>0</v>
      </c>
      <c r="V15" s="427">
        <f t="shared" si="2"/>
        <v>0</v>
      </c>
      <c r="W15" s="123"/>
      <c r="X15" s="125">
        <f t="shared" si="3"/>
        <v>0</v>
      </c>
      <c r="Y15" s="121" t="str">
        <f t="shared" si="4"/>
        <v/>
      </c>
      <c r="Z15" s="429"/>
      <c r="AA15" s="422"/>
      <c r="AB15" s="428">
        <f t="shared" si="5"/>
        <v>0</v>
      </c>
      <c r="AC15" s="428">
        <f t="shared" si="5"/>
        <v>0</v>
      </c>
      <c r="AD15" s="117"/>
    </row>
    <row r="16" spans="2:34" ht="15" customHeight="1">
      <c r="B16" s="139"/>
      <c r="C16" s="137"/>
      <c r="D16" s="419"/>
      <c r="E16" s="137"/>
      <c r="F16" s="136"/>
      <c r="G16" s="420"/>
      <c r="H16" s="135"/>
      <c r="I16" s="421"/>
      <c r="J16" s="422"/>
      <c r="K16" s="423">
        <f t="shared" si="0"/>
        <v>0</v>
      </c>
      <c r="L16" s="424">
        <f>$H16*J16</f>
        <v>0</v>
      </c>
      <c r="M16" s="425"/>
      <c r="N16" s="129"/>
      <c r="O16" s="128"/>
      <c r="P16" s="128"/>
      <c r="Q16" s="125">
        <f t="shared" si="1"/>
        <v>0</v>
      </c>
      <c r="R16" s="426">
        <f t="shared" si="1"/>
        <v>0</v>
      </c>
      <c r="S16" s="123"/>
      <c r="T16" s="128"/>
      <c r="U16" s="125">
        <f t="shared" si="2"/>
        <v>0</v>
      </c>
      <c r="V16" s="427">
        <f t="shared" si="2"/>
        <v>0</v>
      </c>
      <c r="W16" s="123"/>
      <c r="X16" s="125">
        <f t="shared" si="3"/>
        <v>0</v>
      </c>
      <c r="Y16" s="121" t="str">
        <f t="shared" si="4"/>
        <v/>
      </c>
      <c r="Z16" s="429"/>
      <c r="AA16" s="422"/>
      <c r="AB16" s="428">
        <f t="shared" si="5"/>
        <v>0</v>
      </c>
      <c r="AC16" s="428">
        <f t="shared" si="5"/>
        <v>0</v>
      </c>
      <c r="AD16" s="117"/>
    </row>
    <row r="17" spans="2:30" ht="15" customHeight="1">
      <c r="B17" s="139"/>
      <c r="C17" s="137"/>
      <c r="D17" s="419"/>
      <c r="E17" s="137"/>
      <c r="F17" s="136"/>
      <c r="G17" s="420"/>
      <c r="H17" s="135"/>
      <c r="I17" s="421"/>
      <c r="J17" s="422"/>
      <c r="K17" s="423">
        <f t="shared" si="0"/>
        <v>0</v>
      </c>
      <c r="L17" s="424">
        <f t="shared" si="0"/>
        <v>0</v>
      </c>
      <c r="M17" s="425"/>
      <c r="N17" s="129"/>
      <c r="O17" s="128"/>
      <c r="P17" s="128"/>
      <c r="Q17" s="125">
        <f t="shared" si="1"/>
        <v>0</v>
      </c>
      <c r="R17" s="426">
        <f t="shared" si="1"/>
        <v>0</v>
      </c>
      <c r="S17" s="123"/>
      <c r="T17" s="128"/>
      <c r="U17" s="125">
        <f t="shared" si="2"/>
        <v>0</v>
      </c>
      <c r="V17" s="427">
        <f t="shared" si="2"/>
        <v>0</v>
      </c>
      <c r="W17" s="123"/>
      <c r="X17" s="125">
        <f t="shared" si="3"/>
        <v>0</v>
      </c>
      <c r="Y17" s="121" t="str">
        <f t="shared" si="4"/>
        <v/>
      </c>
      <c r="Z17" s="429"/>
      <c r="AA17" s="422"/>
      <c r="AB17" s="428">
        <f t="shared" si="5"/>
        <v>0</v>
      </c>
      <c r="AC17" s="428">
        <f t="shared" si="5"/>
        <v>0</v>
      </c>
      <c r="AD17" s="117"/>
    </row>
    <row r="18" spans="2:30" ht="15" customHeight="1">
      <c r="B18" s="139"/>
      <c r="C18" s="137"/>
      <c r="D18" s="419"/>
      <c r="E18" s="137"/>
      <c r="F18" s="136"/>
      <c r="G18" s="420"/>
      <c r="H18" s="135"/>
      <c r="I18" s="421"/>
      <c r="J18" s="422"/>
      <c r="K18" s="423">
        <f t="shared" si="0"/>
        <v>0</v>
      </c>
      <c r="L18" s="424">
        <f t="shared" si="0"/>
        <v>0</v>
      </c>
      <c r="M18" s="425"/>
      <c r="N18" s="129"/>
      <c r="O18" s="128"/>
      <c r="P18" s="128"/>
      <c r="Q18" s="125">
        <f t="shared" si="1"/>
        <v>0</v>
      </c>
      <c r="R18" s="426">
        <f t="shared" si="1"/>
        <v>0</v>
      </c>
      <c r="S18" s="123"/>
      <c r="T18" s="128"/>
      <c r="U18" s="125">
        <f t="shared" si="2"/>
        <v>0</v>
      </c>
      <c r="V18" s="427">
        <f t="shared" si="2"/>
        <v>0</v>
      </c>
      <c r="W18" s="123"/>
      <c r="X18" s="125">
        <f t="shared" si="3"/>
        <v>0</v>
      </c>
      <c r="Y18" s="121" t="str">
        <f t="shared" si="4"/>
        <v/>
      </c>
      <c r="Z18" s="429"/>
      <c r="AA18" s="422"/>
      <c r="AB18" s="428">
        <f t="shared" si="5"/>
        <v>0</v>
      </c>
      <c r="AC18" s="428">
        <f t="shared" si="5"/>
        <v>0</v>
      </c>
      <c r="AD18" s="117"/>
    </row>
    <row r="19" spans="2:30" ht="15" customHeight="1">
      <c r="B19" s="139"/>
      <c r="C19" s="137"/>
      <c r="D19" s="419"/>
      <c r="E19" s="137"/>
      <c r="F19" s="136"/>
      <c r="G19" s="420"/>
      <c r="H19" s="135"/>
      <c r="I19" s="421"/>
      <c r="J19" s="422"/>
      <c r="K19" s="423">
        <f t="shared" si="0"/>
        <v>0</v>
      </c>
      <c r="L19" s="424">
        <f t="shared" si="0"/>
        <v>0</v>
      </c>
      <c r="M19" s="425"/>
      <c r="N19" s="129"/>
      <c r="O19" s="128"/>
      <c r="P19" s="128"/>
      <c r="Q19" s="125">
        <f t="shared" si="1"/>
        <v>0</v>
      </c>
      <c r="R19" s="426">
        <f t="shared" si="1"/>
        <v>0</v>
      </c>
      <c r="S19" s="123"/>
      <c r="T19" s="128"/>
      <c r="U19" s="125">
        <f t="shared" si="2"/>
        <v>0</v>
      </c>
      <c r="V19" s="427">
        <f t="shared" si="2"/>
        <v>0</v>
      </c>
      <c r="W19" s="123"/>
      <c r="X19" s="125">
        <f t="shared" si="3"/>
        <v>0</v>
      </c>
      <c r="Y19" s="121" t="str">
        <f t="shared" si="4"/>
        <v/>
      </c>
      <c r="Z19" s="429"/>
      <c r="AA19" s="422"/>
      <c r="AB19" s="428">
        <f t="shared" si="5"/>
        <v>0</v>
      </c>
      <c r="AC19" s="428">
        <f t="shared" si="5"/>
        <v>0</v>
      </c>
      <c r="AD19" s="117"/>
    </row>
    <row r="20" spans="2:30" ht="15" customHeight="1">
      <c r="B20" s="139"/>
      <c r="C20" s="137"/>
      <c r="D20" s="419"/>
      <c r="E20" s="137"/>
      <c r="F20" s="136"/>
      <c r="G20" s="420"/>
      <c r="H20" s="135"/>
      <c r="I20" s="421"/>
      <c r="J20" s="422"/>
      <c r="K20" s="423">
        <f t="shared" si="0"/>
        <v>0</v>
      </c>
      <c r="L20" s="424">
        <f t="shared" si="0"/>
        <v>0</v>
      </c>
      <c r="M20" s="425"/>
      <c r="N20" s="129"/>
      <c r="O20" s="128"/>
      <c r="P20" s="128"/>
      <c r="Q20" s="125">
        <f t="shared" si="1"/>
        <v>0</v>
      </c>
      <c r="R20" s="426">
        <f t="shared" si="1"/>
        <v>0</v>
      </c>
      <c r="S20" s="123"/>
      <c r="T20" s="128"/>
      <c r="U20" s="125">
        <f t="shared" si="2"/>
        <v>0</v>
      </c>
      <c r="V20" s="427">
        <f t="shared" si="2"/>
        <v>0</v>
      </c>
      <c r="W20" s="123"/>
      <c r="X20" s="125">
        <f t="shared" si="3"/>
        <v>0</v>
      </c>
      <c r="Y20" s="121" t="str">
        <f t="shared" si="4"/>
        <v/>
      </c>
      <c r="Z20" s="429"/>
      <c r="AA20" s="422"/>
      <c r="AB20" s="428">
        <f t="shared" si="5"/>
        <v>0</v>
      </c>
      <c r="AC20" s="428">
        <f t="shared" si="5"/>
        <v>0</v>
      </c>
      <c r="AD20" s="117"/>
    </row>
    <row r="21" spans="2:30" ht="15" customHeight="1">
      <c r="B21" s="116" t="s">
        <v>183</v>
      </c>
      <c r="C21" s="115"/>
      <c r="D21" s="151"/>
      <c r="E21" s="113"/>
      <c r="F21" s="112"/>
      <c r="G21" s="430"/>
      <c r="H21" s="111">
        <f>SUM(H8:H20)</f>
        <v>4</v>
      </c>
      <c r="I21" s="150"/>
      <c r="J21" s="100"/>
      <c r="K21" s="149">
        <f>SUM(K8:K20)</f>
        <v>260</v>
      </c>
      <c r="L21" s="100">
        <f>SUM(L8:L20)</f>
        <v>290</v>
      </c>
      <c r="M21" s="152"/>
      <c r="N21" s="106"/>
      <c r="O21" s="385"/>
      <c r="P21" s="385"/>
      <c r="Q21" s="385">
        <f>SUM(Q8:Q20)</f>
        <v>5.88</v>
      </c>
      <c r="R21" s="431">
        <f>SUM(R8:R20)</f>
        <v>22.5</v>
      </c>
      <c r="S21" s="103"/>
      <c r="T21" s="385"/>
      <c r="U21" s="385">
        <f>SUM(U8:U20)</f>
        <v>0</v>
      </c>
      <c r="V21" s="432">
        <f>SUM(V8:V20)</f>
        <v>0</v>
      </c>
      <c r="W21" s="103"/>
      <c r="X21" s="385">
        <f>SUM(X8:X20)</f>
        <v>0.12</v>
      </c>
      <c r="Y21" s="101"/>
      <c r="Z21" s="100"/>
      <c r="AA21" s="99"/>
      <c r="AB21" s="433">
        <f>SUM(AB8:AB20)</f>
        <v>18.3</v>
      </c>
      <c r="AC21" s="433">
        <f>SUM(AC8:AC20)</f>
        <v>16.66</v>
      </c>
      <c r="AD21" s="97"/>
    </row>
    <row r="22" spans="2:30" ht="15" customHeight="1">
      <c r="B22" s="939" t="s">
        <v>579</v>
      </c>
      <c r="C22" s="434"/>
      <c r="D22" s="435"/>
      <c r="E22" s="436"/>
      <c r="F22" s="437"/>
      <c r="G22" s="438">
        <v>1</v>
      </c>
      <c r="H22" s="439"/>
      <c r="I22" s="440"/>
      <c r="J22" s="441"/>
      <c r="K22" s="442">
        <f>$K$65/$K$64*$K$21</f>
        <v>24.827586206896552</v>
      </c>
      <c r="L22" s="442">
        <f>$K$65/$K$64*$L$21</f>
        <v>27.69230769230769</v>
      </c>
      <c r="M22" s="443"/>
      <c r="N22" s="444"/>
      <c r="O22" s="445"/>
      <c r="P22" s="446"/>
      <c r="Q22" s="442">
        <f>$K$65/$K$64*$Q$21</f>
        <v>0.56148541114058348</v>
      </c>
      <c r="R22" s="442">
        <f>$L$65/$L$64*$R$21</f>
        <v>2.2393364928909953</v>
      </c>
      <c r="S22" s="447"/>
      <c r="T22" s="448"/>
      <c r="U22" s="442">
        <f>$K$65/$K$64*$U$21</f>
        <v>0</v>
      </c>
      <c r="V22" s="442">
        <f>$L$65/$L$64*$V$21</f>
        <v>0</v>
      </c>
      <c r="W22" s="447"/>
      <c r="X22" s="442">
        <f>$K$65/$K$64*$X$21</f>
        <v>1.1458885941644561E-2</v>
      </c>
      <c r="Y22" s="449"/>
      <c r="Z22" s="441"/>
      <c r="AA22" s="450"/>
      <c r="AB22" s="442">
        <f>$K$65/$K$64*$AB$21</f>
        <v>1.7474801061007956</v>
      </c>
      <c r="AC22" s="442">
        <f>$L$65/$L$64*$AC$21</f>
        <v>1.6581042654028437</v>
      </c>
      <c r="AD22" s="451"/>
    </row>
    <row r="23" spans="2:30" ht="15" customHeight="1">
      <c r="B23" s="940"/>
      <c r="C23" s="452"/>
      <c r="D23" s="453"/>
      <c r="E23" s="454"/>
      <c r="F23" s="455"/>
      <c r="G23" s="456">
        <v>2</v>
      </c>
      <c r="H23" s="457"/>
      <c r="I23" s="458"/>
      <c r="J23" s="120"/>
      <c r="K23" s="118">
        <f>$K$66/$K$64*$K$21</f>
        <v>235.17241379310343</v>
      </c>
      <c r="L23" s="118">
        <f>$K$66/$K$64*$L$21</f>
        <v>262.30769230769226</v>
      </c>
      <c r="M23" s="459"/>
      <c r="N23" s="460"/>
      <c r="O23" s="428"/>
      <c r="P23" s="426"/>
      <c r="Q23" s="118">
        <f>$K$66/$K$64*$Q$21</f>
        <v>5.3185145888594159</v>
      </c>
      <c r="R23" s="118">
        <f>$L$66/$L$64*$R$21</f>
        <v>20.260663507109005</v>
      </c>
      <c r="S23" s="126"/>
      <c r="T23" s="125"/>
      <c r="U23" s="118">
        <f>$K$66/$K$64*$U$21</f>
        <v>0</v>
      </c>
      <c r="V23" s="118">
        <f>$L$66/$L$64*$V$21</f>
        <v>0</v>
      </c>
      <c r="W23" s="126"/>
      <c r="X23" s="118">
        <f>$K$66/$K$64*$X$21</f>
        <v>0.10854111405835543</v>
      </c>
      <c r="Y23" s="461"/>
      <c r="Z23" s="120"/>
      <c r="AA23" s="424"/>
      <c r="AB23" s="118">
        <f>$K$66/$K$64*$AB$21</f>
        <v>16.552519893899202</v>
      </c>
      <c r="AC23" s="118">
        <f>$L$66/$L$64*$AC$21</f>
        <v>15.001895734597156</v>
      </c>
      <c r="AD23" s="462"/>
    </row>
    <row r="24" spans="2:30" ht="15" customHeight="1">
      <c r="B24" s="940"/>
      <c r="C24" s="452"/>
      <c r="D24" s="453"/>
      <c r="E24" s="454"/>
      <c r="F24" s="455"/>
      <c r="G24" s="456">
        <v>3</v>
      </c>
      <c r="H24" s="457"/>
      <c r="I24" s="458"/>
      <c r="J24" s="120"/>
      <c r="K24" s="118">
        <f>$K$67/$K$64*$K$21</f>
        <v>0</v>
      </c>
      <c r="L24" s="118">
        <f>$K$67/$K$64*$L$21</f>
        <v>0</v>
      </c>
      <c r="M24" s="459"/>
      <c r="N24" s="460"/>
      <c r="O24" s="428"/>
      <c r="P24" s="426"/>
      <c r="Q24" s="118">
        <f>$K$67/$K$64*$Q$21</f>
        <v>0</v>
      </c>
      <c r="R24" s="118">
        <f>$L$67/$L$64*$R$21</f>
        <v>0</v>
      </c>
      <c r="S24" s="126"/>
      <c r="T24" s="125"/>
      <c r="U24" s="118">
        <f>$K$67/$K$64*$U$21</f>
        <v>0</v>
      </c>
      <c r="V24" s="118">
        <f>$L$67/$L$64*$V$21</f>
        <v>0</v>
      </c>
      <c r="W24" s="126"/>
      <c r="X24" s="118">
        <f>$K$67/$K$64*$X$21</f>
        <v>0</v>
      </c>
      <c r="Y24" s="461"/>
      <c r="Z24" s="120"/>
      <c r="AA24" s="424"/>
      <c r="AB24" s="118">
        <f>$K$67/$K$64*$AB$21</f>
        <v>0</v>
      </c>
      <c r="AC24" s="118">
        <f>$L$67/$L$64*$AC$21</f>
        <v>0</v>
      </c>
      <c r="AD24" s="462"/>
    </row>
    <row r="25" spans="2:30" ht="15" customHeight="1">
      <c r="B25" s="940"/>
      <c r="C25" s="452"/>
      <c r="D25" s="453"/>
      <c r="E25" s="454"/>
      <c r="F25" s="455"/>
      <c r="G25" s="456">
        <v>4</v>
      </c>
      <c r="H25" s="457"/>
      <c r="I25" s="458"/>
      <c r="J25" s="120"/>
      <c r="K25" s="118">
        <f>$K$68/$K$64*$K$21</f>
        <v>0</v>
      </c>
      <c r="L25" s="118">
        <f>$K$68/$K$64*$L$21</f>
        <v>0</v>
      </c>
      <c r="M25" s="459"/>
      <c r="N25" s="460"/>
      <c r="O25" s="428"/>
      <c r="P25" s="426"/>
      <c r="Q25" s="118">
        <f>$K$68/$K$64*$Q$21</f>
        <v>0</v>
      </c>
      <c r="R25" s="118">
        <f>$L$68/$L$64*$R$21</f>
        <v>0</v>
      </c>
      <c r="S25" s="126"/>
      <c r="T25" s="125"/>
      <c r="U25" s="118">
        <f>$K$68/$K$64*$U$21</f>
        <v>0</v>
      </c>
      <c r="V25" s="118">
        <f>$L$68/$L$64*$V$21</f>
        <v>0</v>
      </c>
      <c r="W25" s="126"/>
      <c r="X25" s="118">
        <f>$K$68/$K$64*$X$21</f>
        <v>0</v>
      </c>
      <c r="Y25" s="461"/>
      <c r="Z25" s="120"/>
      <c r="AA25" s="424"/>
      <c r="AB25" s="118">
        <f>$K$68/$K$64*$AB$21</f>
        <v>0</v>
      </c>
      <c r="AC25" s="118">
        <f>$L$68/$L$64*$AC$21</f>
        <v>0</v>
      </c>
      <c r="AD25" s="462"/>
    </row>
    <row r="26" spans="2:30" ht="15" customHeight="1" thickBot="1">
      <c r="B26" s="941"/>
      <c r="C26" s="463"/>
      <c r="D26" s="464"/>
      <c r="E26" s="465"/>
      <c r="F26" s="466"/>
      <c r="G26" s="467">
        <v>5</v>
      </c>
      <c r="H26" s="468"/>
      <c r="I26" s="469"/>
      <c r="J26" s="470"/>
      <c r="K26" s="471">
        <f>$K$69/$K$64*$K$21</f>
        <v>0</v>
      </c>
      <c r="L26" s="471">
        <f>$K$69/$K$64*$L$21</f>
        <v>0</v>
      </c>
      <c r="M26" s="472"/>
      <c r="N26" s="473"/>
      <c r="O26" s="474"/>
      <c r="P26" s="475"/>
      <c r="Q26" s="471">
        <f>$K$69/$K$64*$Q$21</f>
        <v>0</v>
      </c>
      <c r="R26" s="471">
        <f>$L$69/$L$64*$R$21</f>
        <v>0</v>
      </c>
      <c r="S26" s="476"/>
      <c r="T26" s="477"/>
      <c r="U26" s="471">
        <f>$K$69/$K$64*$U$21</f>
        <v>0</v>
      </c>
      <c r="V26" s="471">
        <f>$L$69/$L$64*$V$21</f>
        <v>0</v>
      </c>
      <c r="W26" s="476"/>
      <c r="X26" s="471">
        <f>$K$69/$K$64*$X$21</f>
        <v>0</v>
      </c>
      <c r="Y26" s="478"/>
      <c r="Z26" s="470"/>
      <c r="AA26" s="479"/>
      <c r="AB26" s="471">
        <f>$K$69/$K$64*$AB$21</f>
        <v>0</v>
      </c>
      <c r="AC26" s="471">
        <f>$L$69/$L$64*$AC$21</f>
        <v>0</v>
      </c>
      <c r="AD26" s="480"/>
    </row>
    <row r="27" spans="2:30" ht="15" customHeight="1">
      <c r="B27" s="403" t="s">
        <v>182</v>
      </c>
      <c r="C27" s="942" t="s">
        <v>1063</v>
      </c>
      <c r="D27" s="943"/>
      <c r="E27" s="943"/>
      <c r="F27" s="943"/>
      <c r="G27" s="944"/>
      <c r="H27" s="405"/>
      <c r="I27" s="481"/>
      <c r="J27" s="408"/>
      <c r="K27" s="482"/>
      <c r="L27" s="408"/>
      <c r="M27" s="407"/>
      <c r="N27" s="410"/>
      <c r="O27" s="945"/>
      <c r="P27" s="946"/>
      <c r="Q27" s="947"/>
      <c r="R27" s="948"/>
      <c r="S27" s="414"/>
      <c r="T27" s="411"/>
      <c r="U27" s="412"/>
      <c r="V27" s="415"/>
      <c r="W27" s="414"/>
      <c r="X27" s="412"/>
      <c r="Y27" s="416"/>
      <c r="Z27" s="408"/>
      <c r="AA27" s="408"/>
      <c r="AB27" s="417"/>
      <c r="AC27" s="417"/>
      <c r="AD27" s="418"/>
    </row>
    <row r="28" spans="2:30" ht="15" customHeight="1">
      <c r="B28" s="139" t="s">
        <v>580</v>
      </c>
      <c r="C28" s="137" t="s">
        <v>181</v>
      </c>
      <c r="D28" s="419"/>
      <c r="E28" s="137"/>
      <c r="F28" s="136" t="s">
        <v>581</v>
      </c>
      <c r="G28" s="483">
        <v>2</v>
      </c>
      <c r="H28" s="135">
        <v>1</v>
      </c>
      <c r="I28" s="484">
        <v>7.1</v>
      </c>
      <c r="J28" s="429">
        <v>8</v>
      </c>
      <c r="K28" s="485">
        <f t="shared" ref="K28:L63" si="6">$H28*I28</f>
        <v>7.1</v>
      </c>
      <c r="L28" s="120">
        <f t="shared" si="6"/>
        <v>8</v>
      </c>
      <c r="M28" s="486">
        <v>1</v>
      </c>
      <c r="N28" s="129">
        <v>200</v>
      </c>
      <c r="O28" s="949">
        <v>0.05</v>
      </c>
      <c r="P28" s="950"/>
      <c r="Q28" s="951">
        <f t="shared" ref="Q28:Q63" si="7">$H28*O28</f>
        <v>0.05</v>
      </c>
      <c r="R28" s="952"/>
      <c r="S28" s="126"/>
      <c r="T28" s="125"/>
      <c r="U28" s="125"/>
      <c r="V28" s="427"/>
      <c r="W28" s="123"/>
      <c r="X28" s="125">
        <f t="shared" ref="X28:X63" si="8">$H28*W28</f>
        <v>0</v>
      </c>
      <c r="Y28" s="121"/>
      <c r="Z28" s="120"/>
      <c r="AA28" s="424"/>
      <c r="AB28" s="428"/>
      <c r="AC28" s="428"/>
      <c r="AD28" s="487"/>
    </row>
    <row r="29" spans="2:30" ht="15" customHeight="1">
      <c r="B29" s="139" t="s">
        <v>582</v>
      </c>
      <c r="C29" s="137" t="s">
        <v>181</v>
      </c>
      <c r="D29" s="419"/>
      <c r="E29" s="137"/>
      <c r="F29" s="136" t="s">
        <v>583</v>
      </c>
      <c r="G29" s="483">
        <v>2</v>
      </c>
      <c r="H29" s="135">
        <v>3</v>
      </c>
      <c r="I29" s="484">
        <v>9</v>
      </c>
      <c r="J29" s="429">
        <v>10</v>
      </c>
      <c r="K29" s="485">
        <f t="shared" si="6"/>
        <v>27</v>
      </c>
      <c r="L29" s="120">
        <f t="shared" si="6"/>
        <v>30</v>
      </c>
      <c r="M29" s="486">
        <v>1</v>
      </c>
      <c r="N29" s="129">
        <v>200</v>
      </c>
      <c r="O29" s="949">
        <v>5.5E-2</v>
      </c>
      <c r="P29" s="950"/>
      <c r="Q29" s="951">
        <f t="shared" si="7"/>
        <v>0.16500000000000001</v>
      </c>
      <c r="R29" s="952"/>
      <c r="S29" s="126"/>
      <c r="T29" s="125"/>
      <c r="U29" s="125"/>
      <c r="V29" s="427"/>
      <c r="W29" s="123"/>
      <c r="X29" s="125">
        <f t="shared" si="8"/>
        <v>0</v>
      </c>
      <c r="Y29" s="121"/>
      <c r="Z29" s="120"/>
      <c r="AA29" s="424"/>
      <c r="AB29" s="428"/>
      <c r="AC29" s="428"/>
      <c r="AD29" s="487"/>
    </row>
    <row r="30" spans="2:30" ht="15" customHeight="1">
      <c r="B30" s="139" t="s">
        <v>584</v>
      </c>
      <c r="C30" s="137" t="s">
        <v>181</v>
      </c>
      <c r="D30" s="419"/>
      <c r="E30" s="137"/>
      <c r="F30" s="136" t="s">
        <v>585</v>
      </c>
      <c r="G30" s="483">
        <v>1</v>
      </c>
      <c r="H30" s="135">
        <v>1</v>
      </c>
      <c r="I30" s="484">
        <v>3.6</v>
      </c>
      <c r="J30" s="429">
        <v>4.2</v>
      </c>
      <c r="K30" s="485">
        <f t="shared" si="6"/>
        <v>3.6</v>
      </c>
      <c r="L30" s="120">
        <f t="shared" si="6"/>
        <v>4.2</v>
      </c>
      <c r="M30" s="486">
        <v>1</v>
      </c>
      <c r="N30" s="129">
        <v>200</v>
      </c>
      <c r="O30" s="949">
        <v>3.5000000000000003E-2</v>
      </c>
      <c r="P30" s="950"/>
      <c r="Q30" s="951">
        <f t="shared" si="7"/>
        <v>3.5000000000000003E-2</v>
      </c>
      <c r="R30" s="952"/>
      <c r="S30" s="126"/>
      <c r="T30" s="125"/>
      <c r="U30" s="125"/>
      <c r="V30" s="427"/>
      <c r="W30" s="123"/>
      <c r="X30" s="125">
        <f t="shared" si="8"/>
        <v>0</v>
      </c>
      <c r="Y30" s="121"/>
      <c r="Z30" s="120"/>
      <c r="AA30" s="424"/>
      <c r="AB30" s="428"/>
      <c r="AC30" s="428"/>
      <c r="AD30" s="487"/>
    </row>
    <row r="31" spans="2:30" ht="15" customHeight="1">
      <c r="B31" s="139"/>
      <c r="C31" s="137"/>
      <c r="D31" s="419"/>
      <c r="E31" s="137"/>
      <c r="F31" s="136"/>
      <c r="G31" s="483"/>
      <c r="H31" s="135"/>
      <c r="I31" s="484"/>
      <c r="J31" s="429"/>
      <c r="K31" s="485">
        <f t="shared" si="6"/>
        <v>0</v>
      </c>
      <c r="L31" s="120">
        <f t="shared" si="6"/>
        <v>0</v>
      </c>
      <c r="M31" s="486"/>
      <c r="N31" s="129"/>
      <c r="O31" s="949"/>
      <c r="P31" s="950"/>
      <c r="Q31" s="951">
        <f t="shared" si="7"/>
        <v>0</v>
      </c>
      <c r="R31" s="952"/>
      <c r="S31" s="126"/>
      <c r="T31" s="125"/>
      <c r="U31" s="125"/>
      <c r="V31" s="427"/>
      <c r="W31" s="123"/>
      <c r="X31" s="125">
        <f t="shared" si="8"/>
        <v>0</v>
      </c>
      <c r="Y31" s="121"/>
      <c r="Z31" s="120"/>
      <c r="AA31" s="424"/>
      <c r="AB31" s="428"/>
      <c r="AC31" s="428"/>
      <c r="AD31" s="487"/>
    </row>
    <row r="32" spans="2:30" ht="15" customHeight="1">
      <c r="B32" s="139"/>
      <c r="C32" s="137"/>
      <c r="D32" s="419"/>
      <c r="E32" s="137"/>
      <c r="F32" s="136"/>
      <c r="G32" s="483"/>
      <c r="H32" s="135"/>
      <c r="I32" s="484"/>
      <c r="J32" s="429"/>
      <c r="K32" s="485">
        <f t="shared" si="6"/>
        <v>0</v>
      </c>
      <c r="L32" s="120">
        <f t="shared" si="6"/>
        <v>0</v>
      </c>
      <c r="M32" s="486"/>
      <c r="N32" s="129"/>
      <c r="O32" s="949"/>
      <c r="P32" s="950"/>
      <c r="Q32" s="951">
        <f t="shared" si="7"/>
        <v>0</v>
      </c>
      <c r="R32" s="952"/>
      <c r="S32" s="126"/>
      <c r="T32" s="125"/>
      <c r="U32" s="125"/>
      <c r="V32" s="427"/>
      <c r="W32" s="123"/>
      <c r="X32" s="125">
        <f t="shared" si="8"/>
        <v>0</v>
      </c>
      <c r="Y32" s="121"/>
      <c r="Z32" s="120"/>
      <c r="AA32" s="424"/>
      <c r="AB32" s="428"/>
      <c r="AC32" s="428"/>
      <c r="AD32" s="487"/>
    </row>
    <row r="33" spans="2:30" ht="15" customHeight="1">
      <c r="B33" s="139"/>
      <c r="C33" s="137"/>
      <c r="D33" s="419"/>
      <c r="E33" s="137"/>
      <c r="F33" s="136"/>
      <c r="G33" s="483"/>
      <c r="H33" s="135"/>
      <c r="I33" s="484"/>
      <c r="J33" s="429"/>
      <c r="K33" s="485">
        <f t="shared" si="6"/>
        <v>0</v>
      </c>
      <c r="L33" s="120">
        <f t="shared" si="6"/>
        <v>0</v>
      </c>
      <c r="M33" s="486"/>
      <c r="N33" s="129"/>
      <c r="O33" s="949"/>
      <c r="P33" s="950"/>
      <c r="Q33" s="951">
        <f t="shared" si="7"/>
        <v>0</v>
      </c>
      <c r="R33" s="952"/>
      <c r="S33" s="126"/>
      <c r="T33" s="125"/>
      <c r="U33" s="125"/>
      <c r="V33" s="427"/>
      <c r="W33" s="123"/>
      <c r="X33" s="125">
        <f t="shared" si="8"/>
        <v>0</v>
      </c>
      <c r="Y33" s="121"/>
      <c r="Z33" s="120"/>
      <c r="AA33" s="424"/>
      <c r="AB33" s="428"/>
      <c r="AC33" s="428"/>
      <c r="AD33" s="487"/>
    </row>
    <row r="34" spans="2:30" ht="15" customHeight="1">
      <c r="B34" s="139"/>
      <c r="C34" s="137"/>
      <c r="D34" s="419"/>
      <c r="E34" s="137"/>
      <c r="F34" s="136"/>
      <c r="G34" s="483"/>
      <c r="H34" s="135"/>
      <c r="I34" s="484"/>
      <c r="J34" s="429"/>
      <c r="K34" s="485">
        <f t="shared" si="6"/>
        <v>0</v>
      </c>
      <c r="L34" s="120">
        <f t="shared" si="6"/>
        <v>0</v>
      </c>
      <c r="M34" s="486"/>
      <c r="N34" s="129"/>
      <c r="O34" s="949"/>
      <c r="P34" s="950"/>
      <c r="Q34" s="951">
        <f t="shared" si="7"/>
        <v>0</v>
      </c>
      <c r="R34" s="952"/>
      <c r="S34" s="126"/>
      <c r="T34" s="125"/>
      <c r="U34" s="125"/>
      <c r="V34" s="427"/>
      <c r="W34" s="123"/>
      <c r="X34" s="125">
        <f t="shared" si="8"/>
        <v>0</v>
      </c>
      <c r="Y34" s="121"/>
      <c r="Z34" s="120"/>
      <c r="AA34" s="424"/>
      <c r="AB34" s="428"/>
      <c r="AC34" s="428"/>
      <c r="AD34" s="487"/>
    </row>
    <row r="35" spans="2:30" ht="15" customHeight="1">
      <c r="B35" s="139"/>
      <c r="C35" s="137"/>
      <c r="D35" s="419"/>
      <c r="E35" s="137"/>
      <c r="F35" s="136"/>
      <c r="G35" s="483"/>
      <c r="H35" s="135"/>
      <c r="I35" s="484"/>
      <c r="J35" s="429"/>
      <c r="K35" s="485">
        <f t="shared" si="6"/>
        <v>0</v>
      </c>
      <c r="L35" s="120">
        <f t="shared" si="6"/>
        <v>0</v>
      </c>
      <c r="M35" s="486"/>
      <c r="N35" s="129"/>
      <c r="O35" s="949"/>
      <c r="P35" s="950"/>
      <c r="Q35" s="951">
        <f t="shared" si="7"/>
        <v>0</v>
      </c>
      <c r="R35" s="952"/>
      <c r="S35" s="126"/>
      <c r="T35" s="125"/>
      <c r="U35" s="125"/>
      <c r="V35" s="427"/>
      <c r="W35" s="123"/>
      <c r="X35" s="125">
        <f t="shared" si="8"/>
        <v>0</v>
      </c>
      <c r="Y35" s="121"/>
      <c r="Z35" s="120"/>
      <c r="AA35" s="424"/>
      <c r="AB35" s="428"/>
      <c r="AC35" s="428"/>
      <c r="AD35" s="487"/>
    </row>
    <row r="36" spans="2:30" ht="15" customHeight="1">
      <c r="B36" s="139"/>
      <c r="C36" s="137"/>
      <c r="D36" s="419"/>
      <c r="E36" s="137"/>
      <c r="F36" s="136"/>
      <c r="G36" s="483"/>
      <c r="H36" s="135"/>
      <c r="I36" s="484"/>
      <c r="J36" s="429"/>
      <c r="K36" s="485">
        <f t="shared" si="6"/>
        <v>0</v>
      </c>
      <c r="L36" s="120">
        <f t="shared" si="6"/>
        <v>0</v>
      </c>
      <c r="M36" s="486"/>
      <c r="N36" s="129"/>
      <c r="O36" s="949"/>
      <c r="P36" s="950"/>
      <c r="Q36" s="951">
        <f t="shared" si="7"/>
        <v>0</v>
      </c>
      <c r="R36" s="952"/>
      <c r="S36" s="126"/>
      <c r="T36" s="125"/>
      <c r="U36" s="125"/>
      <c r="V36" s="427"/>
      <c r="W36" s="123"/>
      <c r="X36" s="125">
        <f t="shared" si="8"/>
        <v>0</v>
      </c>
      <c r="Y36" s="121"/>
      <c r="Z36" s="120"/>
      <c r="AA36" s="424"/>
      <c r="AB36" s="428"/>
      <c r="AC36" s="428"/>
      <c r="AD36" s="487"/>
    </row>
    <row r="37" spans="2:30" ht="15" customHeight="1">
      <c r="B37" s="139"/>
      <c r="C37" s="137"/>
      <c r="D37" s="419"/>
      <c r="E37" s="137"/>
      <c r="F37" s="136"/>
      <c r="G37" s="483"/>
      <c r="H37" s="135"/>
      <c r="I37" s="484"/>
      <c r="J37" s="429"/>
      <c r="K37" s="485">
        <f t="shared" si="6"/>
        <v>0</v>
      </c>
      <c r="L37" s="120">
        <f t="shared" si="6"/>
        <v>0</v>
      </c>
      <c r="M37" s="486"/>
      <c r="N37" s="129"/>
      <c r="O37" s="949"/>
      <c r="P37" s="950"/>
      <c r="Q37" s="951">
        <f t="shared" si="7"/>
        <v>0</v>
      </c>
      <c r="R37" s="952"/>
      <c r="S37" s="126"/>
      <c r="T37" s="125"/>
      <c r="U37" s="125"/>
      <c r="V37" s="427"/>
      <c r="W37" s="123"/>
      <c r="X37" s="125">
        <f t="shared" si="8"/>
        <v>0</v>
      </c>
      <c r="Y37" s="121"/>
      <c r="Z37" s="120"/>
      <c r="AA37" s="424"/>
      <c r="AB37" s="428"/>
      <c r="AC37" s="428"/>
      <c r="AD37" s="487"/>
    </row>
    <row r="38" spans="2:30" ht="15" customHeight="1">
      <c r="B38" s="139"/>
      <c r="C38" s="137"/>
      <c r="D38" s="419"/>
      <c r="E38" s="137"/>
      <c r="F38" s="136"/>
      <c r="G38" s="483"/>
      <c r="H38" s="135"/>
      <c r="I38" s="484"/>
      <c r="J38" s="429"/>
      <c r="K38" s="485">
        <f t="shared" si="6"/>
        <v>0</v>
      </c>
      <c r="L38" s="120">
        <f t="shared" si="6"/>
        <v>0</v>
      </c>
      <c r="M38" s="486"/>
      <c r="N38" s="129"/>
      <c r="O38" s="949"/>
      <c r="P38" s="950"/>
      <c r="Q38" s="951">
        <f t="shared" si="7"/>
        <v>0</v>
      </c>
      <c r="R38" s="952"/>
      <c r="S38" s="126"/>
      <c r="T38" s="125"/>
      <c r="U38" s="125"/>
      <c r="V38" s="427"/>
      <c r="W38" s="123"/>
      <c r="X38" s="125">
        <f t="shared" si="8"/>
        <v>0</v>
      </c>
      <c r="Y38" s="121"/>
      <c r="Z38" s="120"/>
      <c r="AA38" s="424"/>
      <c r="AB38" s="428"/>
      <c r="AC38" s="428"/>
      <c r="AD38" s="487"/>
    </row>
    <row r="39" spans="2:30" ht="15" customHeight="1">
      <c r="B39" s="139"/>
      <c r="C39" s="137"/>
      <c r="D39" s="419"/>
      <c r="E39" s="137"/>
      <c r="F39" s="136"/>
      <c r="G39" s="483"/>
      <c r="H39" s="135"/>
      <c r="I39" s="484"/>
      <c r="J39" s="429"/>
      <c r="K39" s="485">
        <f t="shared" si="6"/>
        <v>0</v>
      </c>
      <c r="L39" s="120">
        <f t="shared" si="6"/>
        <v>0</v>
      </c>
      <c r="M39" s="486"/>
      <c r="N39" s="129"/>
      <c r="O39" s="949"/>
      <c r="P39" s="950"/>
      <c r="Q39" s="951">
        <f t="shared" si="7"/>
        <v>0</v>
      </c>
      <c r="R39" s="952"/>
      <c r="S39" s="126"/>
      <c r="T39" s="125"/>
      <c r="U39" s="125"/>
      <c r="V39" s="427"/>
      <c r="W39" s="123"/>
      <c r="X39" s="125">
        <f t="shared" si="8"/>
        <v>0</v>
      </c>
      <c r="Y39" s="121"/>
      <c r="Z39" s="120"/>
      <c r="AA39" s="424"/>
      <c r="AB39" s="428"/>
      <c r="AC39" s="428"/>
      <c r="AD39" s="487"/>
    </row>
    <row r="40" spans="2:30" ht="15" customHeight="1">
      <c r="B40" s="139"/>
      <c r="C40" s="137"/>
      <c r="D40" s="419"/>
      <c r="E40" s="137"/>
      <c r="F40" s="136"/>
      <c r="G40" s="483"/>
      <c r="H40" s="135"/>
      <c r="I40" s="484"/>
      <c r="J40" s="429"/>
      <c r="K40" s="485">
        <f t="shared" si="6"/>
        <v>0</v>
      </c>
      <c r="L40" s="120">
        <f t="shared" si="6"/>
        <v>0</v>
      </c>
      <c r="M40" s="486"/>
      <c r="N40" s="129"/>
      <c r="O40" s="949"/>
      <c r="P40" s="950"/>
      <c r="Q40" s="951">
        <f t="shared" si="7"/>
        <v>0</v>
      </c>
      <c r="R40" s="952"/>
      <c r="S40" s="126"/>
      <c r="T40" s="125"/>
      <c r="U40" s="125"/>
      <c r="V40" s="427"/>
      <c r="W40" s="123"/>
      <c r="X40" s="125">
        <f t="shared" si="8"/>
        <v>0</v>
      </c>
      <c r="Y40" s="121"/>
      <c r="Z40" s="120"/>
      <c r="AA40" s="424"/>
      <c r="AB40" s="428"/>
      <c r="AC40" s="428"/>
      <c r="AD40" s="487"/>
    </row>
    <row r="41" spans="2:30" ht="15" customHeight="1">
      <c r="B41" s="139"/>
      <c r="C41" s="137"/>
      <c r="D41" s="419"/>
      <c r="E41" s="137"/>
      <c r="F41" s="136"/>
      <c r="G41" s="483"/>
      <c r="H41" s="135"/>
      <c r="I41" s="484"/>
      <c r="J41" s="429"/>
      <c r="K41" s="485">
        <f t="shared" si="6"/>
        <v>0</v>
      </c>
      <c r="L41" s="120">
        <f t="shared" si="6"/>
        <v>0</v>
      </c>
      <c r="M41" s="486"/>
      <c r="N41" s="129"/>
      <c r="O41" s="949"/>
      <c r="P41" s="950"/>
      <c r="Q41" s="951">
        <f t="shared" si="7"/>
        <v>0</v>
      </c>
      <c r="R41" s="952"/>
      <c r="S41" s="126"/>
      <c r="T41" s="125"/>
      <c r="U41" s="125"/>
      <c r="V41" s="427"/>
      <c r="W41" s="123"/>
      <c r="X41" s="125">
        <f t="shared" si="8"/>
        <v>0</v>
      </c>
      <c r="Y41" s="121"/>
      <c r="Z41" s="120"/>
      <c r="AA41" s="424"/>
      <c r="AB41" s="428"/>
      <c r="AC41" s="428"/>
      <c r="AD41" s="487"/>
    </row>
    <row r="42" spans="2:30" ht="15" customHeight="1">
      <c r="B42" s="139"/>
      <c r="C42" s="137"/>
      <c r="D42" s="419"/>
      <c r="E42" s="137"/>
      <c r="F42" s="136"/>
      <c r="G42" s="483"/>
      <c r="H42" s="135"/>
      <c r="I42" s="484"/>
      <c r="J42" s="429"/>
      <c r="K42" s="485">
        <f t="shared" si="6"/>
        <v>0</v>
      </c>
      <c r="L42" s="120">
        <f t="shared" si="6"/>
        <v>0</v>
      </c>
      <c r="M42" s="486"/>
      <c r="N42" s="129"/>
      <c r="O42" s="949"/>
      <c r="P42" s="950"/>
      <c r="Q42" s="951">
        <f t="shared" si="7"/>
        <v>0</v>
      </c>
      <c r="R42" s="952"/>
      <c r="S42" s="126"/>
      <c r="T42" s="125"/>
      <c r="U42" s="125"/>
      <c r="V42" s="427"/>
      <c r="W42" s="123"/>
      <c r="X42" s="125">
        <f t="shared" si="8"/>
        <v>0</v>
      </c>
      <c r="Y42" s="121"/>
      <c r="Z42" s="120"/>
      <c r="AA42" s="424"/>
      <c r="AB42" s="428"/>
      <c r="AC42" s="428"/>
      <c r="AD42" s="487"/>
    </row>
    <row r="43" spans="2:30" ht="15" customHeight="1">
      <c r="B43" s="139"/>
      <c r="C43" s="137"/>
      <c r="D43" s="419"/>
      <c r="E43" s="137"/>
      <c r="F43" s="136"/>
      <c r="G43" s="483"/>
      <c r="H43" s="135"/>
      <c r="I43" s="484"/>
      <c r="J43" s="429"/>
      <c r="K43" s="485">
        <f t="shared" si="6"/>
        <v>0</v>
      </c>
      <c r="L43" s="120">
        <f t="shared" si="6"/>
        <v>0</v>
      </c>
      <c r="M43" s="486"/>
      <c r="N43" s="129"/>
      <c r="O43" s="949"/>
      <c r="P43" s="950"/>
      <c r="Q43" s="951">
        <f t="shared" si="7"/>
        <v>0</v>
      </c>
      <c r="R43" s="952"/>
      <c r="S43" s="126"/>
      <c r="T43" s="125"/>
      <c r="U43" s="125"/>
      <c r="V43" s="427"/>
      <c r="W43" s="123"/>
      <c r="X43" s="125">
        <f t="shared" si="8"/>
        <v>0</v>
      </c>
      <c r="Y43" s="121"/>
      <c r="Z43" s="120"/>
      <c r="AA43" s="424"/>
      <c r="AB43" s="428"/>
      <c r="AC43" s="428"/>
      <c r="AD43" s="487"/>
    </row>
    <row r="44" spans="2:30" ht="15" customHeight="1">
      <c r="B44" s="139"/>
      <c r="C44" s="137"/>
      <c r="D44" s="419"/>
      <c r="E44" s="137"/>
      <c r="F44" s="136"/>
      <c r="G44" s="483"/>
      <c r="H44" s="135"/>
      <c r="I44" s="484"/>
      <c r="J44" s="429"/>
      <c r="K44" s="485">
        <f t="shared" si="6"/>
        <v>0</v>
      </c>
      <c r="L44" s="120">
        <f t="shared" si="6"/>
        <v>0</v>
      </c>
      <c r="M44" s="486"/>
      <c r="N44" s="129"/>
      <c r="O44" s="949"/>
      <c r="P44" s="950"/>
      <c r="Q44" s="951">
        <f t="shared" si="7"/>
        <v>0</v>
      </c>
      <c r="R44" s="952"/>
      <c r="S44" s="126"/>
      <c r="T44" s="125"/>
      <c r="U44" s="125"/>
      <c r="V44" s="427"/>
      <c r="W44" s="123"/>
      <c r="X44" s="125">
        <f t="shared" si="8"/>
        <v>0</v>
      </c>
      <c r="Y44" s="121"/>
      <c r="Z44" s="120"/>
      <c r="AA44" s="424"/>
      <c r="AB44" s="428"/>
      <c r="AC44" s="428"/>
      <c r="AD44" s="487"/>
    </row>
    <row r="45" spans="2:30" ht="15" customHeight="1">
      <c r="B45" s="139"/>
      <c r="C45" s="137"/>
      <c r="D45" s="419"/>
      <c r="E45" s="137"/>
      <c r="F45" s="136"/>
      <c r="G45" s="483"/>
      <c r="H45" s="135"/>
      <c r="I45" s="484"/>
      <c r="J45" s="429"/>
      <c r="K45" s="485">
        <f t="shared" si="6"/>
        <v>0</v>
      </c>
      <c r="L45" s="120">
        <f t="shared" si="6"/>
        <v>0</v>
      </c>
      <c r="M45" s="486"/>
      <c r="N45" s="129"/>
      <c r="O45" s="949"/>
      <c r="P45" s="950"/>
      <c r="Q45" s="951">
        <f t="shared" si="7"/>
        <v>0</v>
      </c>
      <c r="R45" s="952"/>
      <c r="S45" s="126"/>
      <c r="T45" s="125"/>
      <c r="U45" s="125"/>
      <c r="V45" s="427"/>
      <c r="W45" s="123"/>
      <c r="X45" s="125">
        <f t="shared" si="8"/>
        <v>0</v>
      </c>
      <c r="Y45" s="121"/>
      <c r="Z45" s="120"/>
      <c r="AA45" s="424"/>
      <c r="AB45" s="428"/>
      <c r="AC45" s="428"/>
      <c r="AD45" s="487"/>
    </row>
    <row r="46" spans="2:30" ht="15" customHeight="1">
      <c r="B46" s="139"/>
      <c r="C46" s="137"/>
      <c r="D46" s="419"/>
      <c r="E46" s="137"/>
      <c r="F46" s="136"/>
      <c r="G46" s="483"/>
      <c r="H46" s="135"/>
      <c r="I46" s="484"/>
      <c r="J46" s="429"/>
      <c r="K46" s="485">
        <f t="shared" si="6"/>
        <v>0</v>
      </c>
      <c r="L46" s="120">
        <f t="shared" si="6"/>
        <v>0</v>
      </c>
      <c r="M46" s="486"/>
      <c r="N46" s="129"/>
      <c r="O46" s="949"/>
      <c r="P46" s="950"/>
      <c r="Q46" s="951">
        <f t="shared" si="7"/>
        <v>0</v>
      </c>
      <c r="R46" s="952"/>
      <c r="S46" s="126"/>
      <c r="T46" s="125"/>
      <c r="U46" s="125"/>
      <c r="V46" s="427"/>
      <c r="W46" s="123"/>
      <c r="X46" s="125">
        <f t="shared" si="8"/>
        <v>0</v>
      </c>
      <c r="Y46" s="121"/>
      <c r="Z46" s="120"/>
      <c r="AA46" s="424"/>
      <c r="AB46" s="428"/>
      <c r="AC46" s="428"/>
      <c r="AD46" s="487"/>
    </row>
    <row r="47" spans="2:30" ht="15" customHeight="1">
      <c r="B47" s="139"/>
      <c r="C47" s="137"/>
      <c r="D47" s="419"/>
      <c r="E47" s="137"/>
      <c r="F47" s="136"/>
      <c r="G47" s="483"/>
      <c r="H47" s="135"/>
      <c r="I47" s="484"/>
      <c r="J47" s="429"/>
      <c r="K47" s="485">
        <f t="shared" si="6"/>
        <v>0</v>
      </c>
      <c r="L47" s="120">
        <f t="shared" si="6"/>
        <v>0</v>
      </c>
      <c r="M47" s="486"/>
      <c r="N47" s="129"/>
      <c r="O47" s="949"/>
      <c r="P47" s="950"/>
      <c r="Q47" s="951">
        <f t="shared" si="7"/>
        <v>0</v>
      </c>
      <c r="R47" s="952"/>
      <c r="S47" s="126"/>
      <c r="T47" s="125"/>
      <c r="U47" s="125"/>
      <c r="V47" s="427"/>
      <c r="W47" s="123"/>
      <c r="X47" s="125">
        <f t="shared" si="8"/>
        <v>0</v>
      </c>
      <c r="Y47" s="121"/>
      <c r="Z47" s="120"/>
      <c r="AA47" s="424"/>
      <c r="AB47" s="428"/>
      <c r="AC47" s="428"/>
      <c r="AD47" s="487"/>
    </row>
    <row r="48" spans="2:30" ht="15" customHeight="1">
      <c r="B48" s="139"/>
      <c r="C48" s="137"/>
      <c r="D48" s="419"/>
      <c r="E48" s="137"/>
      <c r="F48" s="136"/>
      <c r="G48" s="483"/>
      <c r="H48" s="135"/>
      <c r="I48" s="484"/>
      <c r="J48" s="429"/>
      <c r="K48" s="485">
        <f t="shared" si="6"/>
        <v>0</v>
      </c>
      <c r="L48" s="120">
        <f t="shared" si="6"/>
        <v>0</v>
      </c>
      <c r="M48" s="486"/>
      <c r="N48" s="129"/>
      <c r="O48" s="949"/>
      <c r="P48" s="950"/>
      <c r="Q48" s="951">
        <f t="shared" si="7"/>
        <v>0</v>
      </c>
      <c r="R48" s="952"/>
      <c r="S48" s="126"/>
      <c r="T48" s="125"/>
      <c r="U48" s="125"/>
      <c r="V48" s="427"/>
      <c r="W48" s="123"/>
      <c r="X48" s="125">
        <f t="shared" si="8"/>
        <v>0</v>
      </c>
      <c r="Y48" s="121"/>
      <c r="Z48" s="120"/>
      <c r="AA48" s="424"/>
      <c r="AB48" s="428"/>
      <c r="AC48" s="428"/>
      <c r="AD48" s="487"/>
    </row>
    <row r="49" spans="2:30" ht="15" customHeight="1">
      <c r="B49" s="139"/>
      <c r="C49" s="137"/>
      <c r="D49" s="419"/>
      <c r="E49" s="137"/>
      <c r="F49" s="136"/>
      <c r="G49" s="483"/>
      <c r="H49" s="135"/>
      <c r="I49" s="484"/>
      <c r="J49" s="429"/>
      <c r="K49" s="485">
        <f t="shared" si="6"/>
        <v>0</v>
      </c>
      <c r="L49" s="120">
        <f t="shared" si="6"/>
        <v>0</v>
      </c>
      <c r="M49" s="486"/>
      <c r="N49" s="129"/>
      <c r="O49" s="949"/>
      <c r="P49" s="950"/>
      <c r="Q49" s="951">
        <f t="shared" si="7"/>
        <v>0</v>
      </c>
      <c r="R49" s="952"/>
      <c r="S49" s="126"/>
      <c r="T49" s="125"/>
      <c r="U49" s="125"/>
      <c r="V49" s="427"/>
      <c r="W49" s="123"/>
      <c r="X49" s="125">
        <f t="shared" si="8"/>
        <v>0</v>
      </c>
      <c r="Y49" s="121"/>
      <c r="Z49" s="120"/>
      <c r="AA49" s="424"/>
      <c r="AB49" s="428"/>
      <c r="AC49" s="428"/>
      <c r="AD49" s="487"/>
    </row>
    <row r="50" spans="2:30" ht="15" customHeight="1">
      <c r="B50" s="139"/>
      <c r="C50" s="137"/>
      <c r="D50" s="419"/>
      <c r="E50" s="137"/>
      <c r="F50" s="136"/>
      <c r="G50" s="483"/>
      <c r="H50" s="135"/>
      <c r="I50" s="484"/>
      <c r="J50" s="429"/>
      <c r="K50" s="485">
        <f t="shared" si="6"/>
        <v>0</v>
      </c>
      <c r="L50" s="120">
        <f t="shared" si="6"/>
        <v>0</v>
      </c>
      <c r="M50" s="486"/>
      <c r="N50" s="129"/>
      <c r="O50" s="949"/>
      <c r="P50" s="950"/>
      <c r="Q50" s="951">
        <f t="shared" si="7"/>
        <v>0</v>
      </c>
      <c r="R50" s="952"/>
      <c r="S50" s="126"/>
      <c r="T50" s="125"/>
      <c r="U50" s="125"/>
      <c r="V50" s="427"/>
      <c r="W50" s="123"/>
      <c r="X50" s="125">
        <f t="shared" si="8"/>
        <v>0</v>
      </c>
      <c r="Y50" s="121"/>
      <c r="Z50" s="120"/>
      <c r="AA50" s="424"/>
      <c r="AB50" s="428"/>
      <c r="AC50" s="428"/>
      <c r="AD50" s="487"/>
    </row>
    <row r="51" spans="2:30" ht="15" customHeight="1">
      <c r="B51" s="139"/>
      <c r="C51" s="137"/>
      <c r="D51" s="419"/>
      <c r="E51" s="137"/>
      <c r="F51" s="136"/>
      <c r="G51" s="483"/>
      <c r="H51" s="135"/>
      <c r="I51" s="484"/>
      <c r="J51" s="429"/>
      <c r="K51" s="485">
        <f t="shared" si="6"/>
        <v>0</v>
      </c>
      <c r="L51" s="120">
        <f t="shared" si="6"/>
        <v>0</v>
      </c>
      <c r="M51" s="486"/>
      <c r="N51" s="129"/>
      <c r="O51" s="949"/>
      <c r="P51" s="950"/>
      <c r="Q51" s="951">
        <f t="shared" si="7"/>
        <v>0</v>
      </c>
      <c r="R51" s="952"/>
      <c r="S51" s="126"/>
      <c r="T51" s="125"/>
      <c r="U51" s="125"/>
      <c r="V51" s="427"/>
      <c r="W51" s="123"/>
      <c r="X51" s="125">
        <f t="shared" si="8"/>
        <v>0</v>
      </c>
      <c r="Y51" s="121"/>
      <c r="Z51" s="120"/>
      <c r="AA51" s="424"/>
      <c r="AB51" s="428"/>
      <c r="AC51" s="428"/>
      <c r="AD51" s="487"/>
    </row>
    <row r="52" spans="2:30" ht="15" customHeight="1">
      <c r="B52" s="139"/>
      <c r="C52" s="137"/>
      <c r="D52" s="419"/>
      <c r="E52" s="137"/>
      <c r="F52" s="136"/>
      <c r="G52" s="483"/>
      <c r="H52" s="135"/>
      <c r="I52" s="484"/>
      <c r="J52" s="429"/>
      <c r="K52" s="485">
        <f t="shared" si="6"/>
        <v>0</v>
      </c>
      <c r="L52" s="120">
        <f t="shared" si="6"/>
        <v>0</v>
      </c>
      <c r="M52" s="486"/>
      <c r="N52" s="129"/>
      <c r="O52" s="949"/>
      <c r="P52" s="950"/>
      <c r="Q52" s="951">
        <f t="shared" si="7"/>
        <v>0</v>
      </c>
      <c r="R52" s="952"/>
      <c r="S52" s="126"/>
      <c r="T52" s="125"/>
      <c r="U52" s="125"/>
      <c r="V52" s="427"/>
      <c r="W52" s="123"/>
      <c r="X52" s="125">
        <f t="shared" si="8"/>
        <v>0</v>
      </c>
      <c r="Y52" s="121"/>
      <c r="Z52" s="120"/>
      <c r="AA52" s="424"/>
      <c r="AB52" s="428"/>
      <c r="AC52" s="428"/>
      <c r="AD52" s="487"/>
    </row>
    <row r="53" spans="2:30" ht="15" customHeight="1">
      <c r="B53" s="139"/>
      <c r="C53" s="137"/>
      <c r="D53" s="419"/>
      <c r="E53" s="137"/>
      <c r="F53" s="136"/>
      <c r="G53" s="483"/>
      <c r="H53" s="135"/>
      <c r="I53" s="484"/>
      <c r="J53" s="429"/>
      <c r="K53" s="485">
        <f t="shared" si="6"/>
        <v>0</v>
      </c>
      <c r="L53" s="120">
        <f t="shared" si="6"/>
        <v>0</v>
      </c>
      <c r="M53" s="486"/>
      <c r="N53" s="129"/>
      <c r="O53" s="949"/>
      <c r="P53" s="950"/>
      <c r="Q53" s="951">
        <f t="shared" si="7"/>
        <v>0</v>
      </c>
      <c r="R53" s="952"/>
      <c r="S53" s="126"/>
      <c r="T53" s="125"/>
      <c r="U53" s="125"/>
      <c r="V53" s="427"/>
      <c r="W53" s="123"/>
      <c r="X53" s="125">
        <f t="shared" si="8"/>
        <v>0</v>
      </c>
      <c r="Y53" s="121"/>
      <c r="Z53" s="120"/>
      <c r="AA53" s="424"/>
      <c r="AB53" s="428"/>
      <c r="AC53" s="428"/>
      <c r="AD53" s="487"/>
    </row>
    <row r="54" spans="2:30" ht="15" customHeight="1">
      <c r="B54" s="139"/>
      <c r="C54" s="137"/>
      <c r="D54" s="419"/>
      <c r="E54" s="137"/>
      <c r="F54" s="136"/>
      <c r="G54" s="483"/>
      <c r="H54" s="135"/>
      <c r="I54" s="484"/>
      <c r="J54" s="429"/>
      <c r="K54" s="485">
        <f t="shared" si="6"/>
        <v>0</v>
      </c>
      <c r="L54" s="120">
        <f t="shared" si="6"/>
        <v>0</v>
      </c>
      <c r="M54" s="486"/>
      <c r="N54" s="129"/>
      <c r="O54" s="949"/>
      <c r="P54" s="950"/>
      <c r="Q54" s="951">
        <f t="shared" si="7"/>
        <v>0</v>
      </c>
      <c r="R54" s="952"/>
      <c r="S54" s="126"/>
      <c r="T54" s="125"/>
      <c r="U54" s="125"/>
      <c r="V54" s="427"/>
      <c r="W54" s="123"/>
      <c r="X54" s="125">
        <f t="shared" si="8"/>
        <v>0</v>
      </c>
      <c r="Y54" s="121"/>
      <c r="Z54" s="120"/>
      <c r="AA54" s="424"/>
      <c r="AB54" s="428"/>
      <c r="AC54" s="428"/>
      <c r="AD54" s="487"/>
    </row>
    <row r="55" spans="2:30" ht="15" customHeight="1">
      <c r="B55" s="139"/>
      <c r="C55" s="137"/>
      <c r="D55" s="419"/>
      <c r="E55" s="137"/>
      <c r="F55" s="136"/>
      <c r="G55" s="483"/>
      <c r="H55" s="135"/>
      <c r="I55" s="484"/>
      <c r="J55" s="429"/>
      <c r="K55" s="485">
        <f t="shared" si="6"/>
        <v>0</v>
      </c>
      <c r="L55" s="120">
        <f t="shared" si="6"/>
        <v>0</v>
      </c>
      <c r="M55" s="486"/>
      <c r="N55" s="129"/>
      <c r="O55" s="949"/>
      <c r="P55" s="950"/>
      <c r="Q55" s="951">
        <f t="shared" si="7"/>
        <v>0</v>
      </c>
      <c r="R55" s="952"/>
      <c r="S55" s="126"/>
      <c r="T55" s="125"/>
      <c r="U55" s="125"/>
      <c r="V55" s="427"/>
      <c r="W55" s="123"/>
      <c r="X55" s="125">
        <f t="shared" si="8"/>
        <v>0</v>
      </c>
      <c r="Y55" s="121"/>
      <c r="Z55" s="120"/>
      <c r="AA55" s="424"/>
      <c r="AB55" s="428"/>
      <c r="AC55" s="428"/>
      <c r="AD55" s="487"/>
    </row>
    <row r="56" spans="2:30" ht="15" customHeight="1">
      <c r="B56" s="139"/>
      <c r="C56" s="137"/>
      <c r="D56" s="419"/>
      <c r="E56" s="137"/>
      <c r="F56" s="136"/>
      <c r="G56" s="483"/>
      <c r="H56" s="135"/>
      <c r="I56" s="484"/>
      <c r="J56" s="429"/>
      <c r="K56" s="485">
        <f t="shared" si="6"/>
        <v>0</v>
      </c>
      <c r="L56" s="120">
        <f t="shared" si="6"/>
        <v>0</v>
      </c>
      <c r="M56" s="486"/>
      <c r="N56" s="129"/>
      <c r="O56" s="949"/>
      <c r="P56" s="950"/>
      <c r="Q56" s="951">
        <f t="shared" si="7"/>
        <v>0</v>
      </c>
      <c r="R56" s="952"/>
      <c r="S56" s="126"/>
      <c r="T56" s="125"/>
      <c r="U56" s="125"/>
      <c r="V56" s="427"/>
      <c r="W56" s="123"/>
      <c r="X56" s="125">
        <f t="shared" si="8"/>
        <v>0</v>
      </c>
      <c r="Y56" s="121"/>
      <c r="Z56" s="120"/>
      <c r="AA56" s="424"/>
      <c r="AB56" s="428"/>
      <c r="AC56" s="428"/>
      <c r="AD56" s="487"/>
    </row>
    <row r="57" spans="2:30" ht="15" customHeight="1">
      <c r="B57" s="139"/>
      <c r="C57" s="137"/>
      <c r="D57" s="419"/>
      <c r="E57" s="137"/>
      <c r="F57" s="136"/>
      <c r="G57" s="483"/>
      <c r="H57" s="135"/>
      <c r="I57" s="484"/>
      <c r="J57" s="429"/>
      <c r="K57" s="485">
        <f t="shared" si="6"/>
        <v>0</v>
      </c>
      <c r="L57" s="120">
        <f t="shared" si="6"/>
        <v>0</v>
      </c>
      <c r="M57" s="486"/>
      <c r="N57" s="129"/>
      <c r="O57" s="949"/>
      <c r="P57" s="950"/>
      <c r="Q57" s="951">
        <f t="shared" si="7"/>
        <v>0</v>
      </c>
      <c r="R57" s="952"/>
      <c r="S57" s="126"/>
      <c r="T57" s="125"/>
      <c r="U57" s="125"/>
      <c r="V57" s="427"/>
      <c r="W57" s="123"/>
      <c r="X57" s="125">
        <f t="shared" si="8"/>
        <v>0</v>
      </c>
      <c r="Y57" s="121"/>
      <c r="Z57" s="120"/>
      <c r="AA57" s="424"/>
      <c r="AB57" s="428"/>
      <c r="AC57" s="428"/>
      <c r="AD57" s="487"/>
    </row>
    <row r="58" spans="2:30" ht="15" customHeight="1">
      <c r="B58" s="139"/>
      <c r="C58" s="137"/>
      <c r="D58" s="419"/>
      <c r="E58" s="137"/>
      <c r="F58" s="136"/>
      <c r="G58" s="483"/>
      <c r="H58" s="135"/>
      <c r="I58" s="484"/>
      <c r="J58" s="429"/>
      <c r="K58" s="485">
        <f t="shared" si="6"/>
        <v>0</v>
      </c>
      <c r="L58" s="120">
        <f t="shared" si="6"/>
        <v>0</v>
      </c>
      <c r="M58" s="486"/>
      <c r="N58" s="129"/>
      <c r="O58" s="949"/>
      <c r="P58" s="950"/>
      <c r="Q58" s="951">
        <f t="shared" si="7"/>
        <v>0</v>
      </c>
      <c r="R58" s="952"/>
      <c r="S58" s="126"/>
      <c r="T58" s="125"/>
      <c r="U58" s="125"/>
      <c r="V58" s="427"/>
      <c r="W58" s="123"/>
      <c r="X58" s="125">
        <f t="shared" si="8"/>
        <v>0</v>
      </c>
      <c r="Y58" s="121"/>
      <c r="Z58" s="120"/>
      <c r="AA58" s="424"/>
      <c r="AB58" s="428"/>
      <c r="AC58" s="428"/>
      <c r="AD58" s="487"/>
    </row>
    <row r="59" spans="2:30" ht="15" customHeight="1">
      <c r="B59" s="139"/>
      <c r="C59" s="137"/>
      <c r="D59" s="419"/>
      <c r="E59" s="137"/>
      <c r="F59" s="136"/>
      <c r="G59" s="483"/>
      <c r="H59" s="135"/>
      <c r="I59" s="484"/>
      <c r="J59" s="429"/>
      <c r="K59" s="485">
        <f t="shared" si="6"/>
        <v>0</v>
      </c>
      <c r="L59" s="120">
        <f t="shared" si="6"/>
        <v>0</v>
      </c>
      <c r="M59" s="486"/>
      <c r="N59" s="129"/>
      <c r="O59" s="949"/>
      <c r="P59" s="950"/>
      <c r="Q59" s="951">
        <f t="shared" si="7"/>
        <v>0</v>
      </c>
      <c r="R59" s="952"/>
      <c r="S59" s="126"/>
      <c r="T59" s="125"/>
      <c r="U59" s="125"/>
      <c r="V59" s="427"/>
      <c r="W59" s="123"/>
      <c r="X59" s="125">
        <f t="shared" si="8"/>
        <v>0</v>
      </c>
      <c r="Y59" s="121"/>
      <c r="Z59" s="120"/>
      <c r="AA59" s="424"/>
      <c r="AB59" s="428"/>
      <c r="AC59" s="428"/>
      <c r="AD59" s="487"/>
    </row>
    <row r="60" spans="2:30" ht="15" customHeight="1">
      <c r="B60" s="139"/>
      <c r="C60" s="137"/>
      <c r="D60" s="419"/>
      <c r="E60" s="137"/>
      <c r="F60" s="136"/>
      <c r="G60" s="483"/>
      <c r="H60" s="135"/>
      <c r="I60" s="484"/>
      <c r="J60" s="429"/>
      <c r="K60" s="485">
        <f t="shared" si="6"/>
        <v>0</v>
      </c>
      <c r="L60" s="120">
        <f t="shared" si="6"/>
        <v>0</v>
      </c>
      <c r="M60" s="486"/>
      <c r="N60" s="129"/>
      <c r="O60" s="949"/>
      <c r="P60" s="950"/>
      <c r="Q60" s="951">
        <f t="shared" si="7"/>
        <v>0</v>
      </c>
      <c r="R60" s="952"/>
      <c r="S60" s="126"/>
      <c r="T60" s="125"/>
      <c r="U60" s="125"/>
      <c r="V60" s="427"/>
      <c r="W60" s="123"/>
      <c r="X60" s="125">
        <f t="shared" si="8"/>
        <v>0</v>
      </c>
      <c r="Y60" s="121"/>
      <c r="Z60" s="120"/>
      <c r="AA60" s="424"/>
      <c r="AB60" s="428"/>
      <c r="AC60" s="428"/>
      <c r="AD60" s="487"/>
    </row>
    <row r="61" spans="2:30" ht="15" customHeight="1">
      <c r="B61" s="139"/>
      <c r="C61" s="137"/>
      <c r="D61" s="419"/>
      <c r="E61" s="137"/>
      <c r="F61" s="136"/>
      <c r="G61" s="483"/>
      <c r="H61" s="135"/>
      <c r="I61" s="484"/>
      <c r="J61" s="429"/>
      <c r="K61" s="485">
        <f t="shared" si="6"/>
        <v>0</v>
      </c>
      <c r="L61" s="120">
        <f t="shared" si="6"/>
        <v>0</v>
      </c>
      <c r="M61" s="486"/>
      <c r="N61" s="129"/>
      <c r="O61" s="949"/>
      <c r="P61" s="950"/>
      <c r="Q61" s="951">
        <f t="shared" si="7"/>
        <v>0</v>
      </c>
      <c r="R61" s="952"/>
      <c r="S61" s="126"/>
      <c r="T61" s="125"/>
      <c r="U61" s="125"/>
      <c r="V61" s="427"/>
      <c r="W61" s="123"/>
      <c r="X61" s="125">
        <f t="shared" si="8"/>
        <v>0</v>
      </c>
      <c r="Y61" s="121"/>
      <c r="Z61" s="120"/>
      <c r="AA61" s="424"/>
      <c r="AB61" s="428"/>
      <c r="AC61" s="428"/>
      <c r="AD61" s="487"/>
    </row>
    <row r="62" spans="2:30" ht="15" customHeight="1">
      <c r="B62" s="139"/>
      <c r="C62" s="137"/>
      <c r="D62" s="419"/>
      <c r="E62" s="137"/>
      <c r="F62" s="136"/>
      <c r="G62" s="483"/>
      <c r="H62" s="135"/>
      <c r="I62" s="484"/>
      <c r="J62" s="429"/>
      <c r="K62" s="485">
        <f t="shared" si="6"/>
        <v>0</v>
      </c>
      <c r="L62" s="120">
        <f t="shared" si="6"/>
        <v>0</v>
      </c>
      <c r="M62" s="486"/>
      <c r="N62" s="129"/>
      <c r="O62" s="949"/>
      <c r="P62" s="950"/>
      <c r="Q62" s="951">
        <f t="shared" si="7"/>
        <v>0</v>
      </c>
      <c r="R62" s="952"/>
      <c r="S62" s="126"/>
      <c r="T62" s="125"/>
      <c r="U62" s="125"/>
      <c r="V62" s="427"/>
      <c r="W62" s="123"/>
      <c r="X62" s="125">
        <f t="shared" si="8"/>
        <v>0</v>
      </c>
      <c r="Y62" s="121"/>
      <c r="Z62" s="120"/>
      <c r="AA62" s="424"/>
      <c r="AB62" s="428"/>
      <c r="AC62" s="428"/>
      <c r="AD62" s="487"/>
    </row>
    <row r="63" spans="2:30" ht="15" customHeight="1">
      <c r="B63" s="139"/>
      <c r="C63" s="137"/>
      <c r="D63" s="419"/>
      <c r="E63" s="137"/>
      <c r="F63" s="136"/>
      <c r="G63" s="483"/>
      <c r="H63" s="135"/>
      <c r="I63" s="484"/>
      <c r="J63" s="429"/>
      <c r="K63" s="485">
        <f t="shared" si="6"/>
        <v>0</v>
      </c>
      <c r="L63" s="120">
        <f t="shared" si="6"/>
        <v>0</v>
      </c>
      <c r="M63" s="486"/>
      <c r="N63" s="129"/>
      <c r="O63" s="949"/>
      <c r="P63" s="950"/>
      <c r="Q63" s="951">
        <f t="shared" si="7"/>
        <v>0</v>
      </c>
      <c r="R63" s="952"/>
      <c r="S63" s="126"/>
      <c r="T63" s="125"/>
      <c r="U63" s="125"/>
      <c r="V63" s="427"/>
      <c r="W63" s="123"/>
      <c r="X63" s="125">
        <f t="shared" si="8"/>
        <v>0</v>
      </c>
      <c r="Y63" s="121"/>
      <c r="Z63" s="120"/>
      <c r="AA63" s="424"/>
      <c r="AB63" s="428"/>
      <c r="AC63" s="428"/>
      <c r="AD63" s="487"/>
    </row>
    <row r="64" spans="2:30" ht="15" customHeight="1">
      <c r="B64" s="116" t="s">
        <v>180</v>
      </c>
      <c r="C64" s="115"/>
      <c r="D64" s="151"/>
      <c r="E64" s="113"/>
      <c r="F64" s="112"/>
      <c r="G64" s="430"/>
      <c r="H64" s="111">
        <f>SUM(H28:H63)</f>
        <v>5</v>
      </c>
      <c r="I64" s="150"/>
      <c r="J64" s="100"/>
      <c r="K64" s="149">
        <f>SUM(K28:K63)</f>
        <v>37.700000000000003</v>
      </c>
      <c r="L64" s="100">
        <f>SUM(L28:L63)</f>
        <v>42.2</v>
      </c>
      <c r="M64" s="107"/>
      <c r="N64" s="106"/>
      <c r="O64" s="956"/>
      <c r="P64" s="957"/>
      <c r="Q64" s="958">
        <f>SUM(Q28:R63)</f>
        <v>0.25</v>
      </c>
      <c r="R64" s="959"/>
      <c r="S64" s="103"/>
      <c r="T64" s="385"/>
      <c r="U64" s="102"/>
      <c r="V64" s="104"/>
      <c r="W64" s="103"/>
      <c r="X64" s="102">
        <f>SUM(X28:X63)</f>
        <v>0</v>
      </c>
      <c r="Y64" s="101"/>
      <c r="Z64" s="100"/>
      <c r="AA64" s="99"/>
      <c r="AB64" s="98"/>
      <c r="AC64" s="98"/>
      <c r="AD64" s="148"/>
    </row>
    <row r="65" spans="2:30" s="494" customFormat="1" ht="15" customHeight="1">
      <c r="B65" s="939" t="s">
        <v>586</v>
      </c>
      <c r="C65" s="434"/>
      <c r="D65" s="435"/>
      <c r="E65" s="436"/>
      <c r="F65" s="437"/>
      <c r="G65" s="438">
        <v>1</v>
      </c>
      <c r="H65" s="439"/>
      <c r="I65" s="440"/>
      <c r="J65" s="441"/>
      <c r="K65" s="488">
        <f>SUMIF($G$28:$G$63,$G$65,$K$28:$K$63)</f>
        <v>3.6</v>
      </c>
      <c r="L65" s="488">
        <f>SUMIF($G$28:$G$63,$G$65,$L$28:$L$63)</f>
        <v>4.2</v>
      </c>
      <c r="M65" s="489"/>
      <c r="N65" s="444"/>
      <c r="O65" s="445"/>
      <c r="P65" s="446"/>
      <c r="Q65" s="442"/>
      <c r="R65" s="490">
        <f>SUMIF($G$28:$G$63,$G$65,$Q$28:$R$63)</f>
        <v>3.5000000000000003E-2</v>
      </c>
      <c r="S65" s="447"/>
      <c r="T65" s="448"/>
      <c r="U65" s="491"/>
      <c r="V65" s="492"/>
      <c r="W65" s="447"/>
      <c r="X65" s="488">
        <f>SUMIF($G$28:$G$63,$G$65,$X$28:$X$63)</f>
        <v>0</v>
      </c>
      <c r="Y65" s="449"/>
      <c r="Z65" s="441"/>
      <c r="AA65" s="450"/>
      <c r="AB65" s="442"/>
      <c r="AC65" s="442"/>
      <c r="AD65" s="493"/>
    </row>
    <row r="66" spans="2:30" s="494" customFormat="1" ht="15" customHeight="1">
      <c r="B66" s="940"/>
      <c r="C66" s="452"/>
      <c r="D66" s="453"/>
      <c r="E66" s="454"/>
      <c r="F66" s="455"/>
      <c r="G66" s="438">
        <v>2</v>
      </c>
      <c r="H66" s="457"/>
      <c r="I66" s="458"/>
      <c r="J66" s="120"/>
      <c r="K66" s="423">
        <f>SUMIF($G$28:$G$63,$G$66,$K$28:$K$63)</f>
        <v>34.1</v>
      </c>
      <c r="L66" s="423">
        <f>SUMIF($G$28:$G$63,$G$66,$L$28:$L$63)</f>
        <v>38</v>
      </c>
      <c r="M66" s="495"/>
      <c r="N66" s="460"/>
      <c r="O66" s="428"/>
      <c r="P66" s="426"/>
      <c r="Q66" s="118"/>
      <c r="R66" s="496">
        <f>SUMIF($G$28:$G$63,$G$66,$Q$28:$R$63)</f>
        <v>0.21500000000000002</v>
      </c>
      <c r="S66" s="126"/>
      <c r="T66" s="125"/>
      <c r="U66" s="122"/>
      <c r="V66" s="124"/>
      <c r="W66" s="126"/>
      <c r="X66" s="423">
        <f>SUMIF($G$28:$G$63,$G$66,$X$28:$X$63)</f>
        <v>0</v>
      </c>
      <c r="Y66" s="461"/>
      <c r="Z66" s="120"/>
      <c r="AA66" s="424"/>
      <c r="AB66" s="118"/>
      <c r="AC66" s="118"/>
      <c r="AD66" s="497"/>
    </row>
    <row r="67" spans="2:30" s="494" customFormat="1" ht="15" customHeight="1">
      <c r="B67" s="940"/>
      <c r="C67" s="452"/>
      <c r="D67" s="453"/>
      <c r="E67" s="454"/>
      <c r="F67" s="455"/>
      <c r="G67" s="438">
        <v>3</v>
      </c>
      <c r="H67" s="457"/>
      <c r="I67" s="458"/>
      <c r="J67" s="120"/>
      <c r="K67" s="423">
        <f>SUMIF($G$28:$G$63,$G$67,$K$28:$K$63)</f>
        <v>0</v>
      </c>
      <c r="L67" s="423">
        <f>SUMIF($G$28:$G$63,$G$67,$L$28:$L$63)</f>
        <v>0</v>
      </c>
      <c r="M67" s="495"/>
      <c r="N67" s="460"/>
      <c r="O67" s="428"/>
      <c r="P67" s="426"/>
      <c r="Q67" s="118"/>
      <c r="R67" s="496">
        <f>SUMIF($G$28:$G$63,$G$67,$Q$28:$R$63)</f>
        <v>0</v>
      </c>
      <c r="S67" s="126"/>
      <c r="T67" s="125"/>
      <c r="U67" s="122"/>
      <c r="V67" s="124"/>
      <c r="W67" s="126"/>
      <c r="X67" s="423">
        <f>SUMIF($G$28:$G$63,$G$67,$X$28:$X$63)</f>
        <v>0</v>
      </c>
      <c r="Y67" s="461"/>
      <c r="Z67" s="120"/>
      <c r="AA67" s="424"/>
      <c r="AB67" s="118"/>
      <c r="AC67" s="118"/>
      <c r="AD67" s="497"/>
    </row>
    <row r="68" spans="2:30" s="494" customFormat="1" ht="15" customHeight="1">
      <c r="B68" s="940"/>
      <c r="C68" s="452"/>
      <c r="D68" s="453"/>
      <c r="E68" s="454"/>
      <c r="F68" s="455"/>
      <c r="G68" s="438">
        <v>4</v>
      </c>
      <c r="H68" s="457"/>
      <c r="I68" s="458"/>
      <c r="J68" s="120"/>
      <c r="K68" s="423">
        <f>SUMIF($G$28:$G$63,$G$68,$K$28:$K$63)</f>
        <v>0</v>
      </c>
      <c r="L68" s="423">
        <f>SUMIF($G$28:$G$63,$G$68,$L$28:$L$63)</f>
        <v>0</v>
      </c>
      <c r="M68" s="495"/>
      <c r="N68" s="460"/>
      <c r="O68" s="428"/>
      <c r="P68" s="426"/>
      <c r="Q68" s="118"/>
      <c r="R68" s="496">
        <f>SUMIF($G$28:$G$63,$G$68,$Q$28:$R$63)</f>
        <v>0</v>
      </c>
      <c r="S68" s="126"/>
      <c r="T68" s="125"/>
      <c r="U68" s="122"/>
      <c r="V68" s="124"/>
      <c r="W68" s="126"/>
      <c r="X68" s="423">
        <f>SUMIF($G$28:$G$63,$G$68,$X$28:$X$63)</f>
        <v>0</v>
      </c>
      <c r="Y68" s="461"/>
      <c r="Z68" s="120"/>
      <c r="AA68" s="424"/>
      <c r="AB68" s="118"/>
      <c r="AC68" s="118"/>
      <c r="AD68" s="497"/>
    </row>
    <row r="69" spans="2:30" s="494" customFormat="1" ht="15" customHeight="1" thickBot="1">
      <c r="B69" s="941"/>
      <c r="C69" s="463"/>
      <c r="D69" s="464"/>
      <c r="E69" s="465"/>
      <c r="F69" s="466"/>
      <c r="G69" s="467">
        <v>5</v>
      </c>
      <c r="H69" s="468"/>
      <c r="I69" s="469"/>
      <c r="J69" s="470"/>
      <c r="K69" s="498">
        <f>SUMIF($G$28:$G$63,$G$69,$K$28:$K$63)</f>
        <v>0</v>
      </c>
      <c r="L69" s="498">
        <f>SUMIF($G$28:$G$63,$G$69,$L$28:$L$63)</f>
        <v>0</v>
      </c>
      <c r="M69" s="499"/>
      <c r="N69" s="473"/>
      <c r="O69" s="474"/>
      <c r="P69" s="475"/>
      <c r="Q69" s="471"/>
      <c r="R69" s="500">
        <f>SUMIF($G$28:$G$63,$G$69,$Q$28:$R$63)</f>
        <v>0</v>
      </c>
      <c r="S69" s="476"/>
      <c r="T69" s="477"/>
      <c r="U69" s="501"/>
      <c r="V69" s="502"/>
      <c r="W69" s="476"/>
      <c r="X69" s="498">
        <f>SUMIF($G$28:$G$63,$G$69,$X$28:$X$63)</f>
        <v>0</v>
      </c>
      <c r="Y69" s="478"/>
      <c r="Z69" s="470"/>
      <c r="AA69" s="479"/>
      <c r="AB69" s="471"/>
      <c r="AC69" s="471"/>
      <c r="AD69" s="503"/>
    </row>
    <row r="70" spans="2:30" ht="15" customHeight="1">
      <c r="B70" s="504" t="s">
        <v>179</v>
      </c>
      <c r="C70" s="505"/>
      <c r="D70" s="506"/>
      <c r="E70" s="505"/>
      <c r="F70" s="506"/>
      <c r="G70" s="507"/>
      <c r="H70" s="506"/>
      <c r="I70" s="508"/>
      <c r="J70" s="509"/>
      <c r="K70" s="510"/>
      <c r="L70" s="509"/>
      <c r="M70" s="508"/>
      <c r="N70" s="511"/>
      <c r="O70" s="512"/>
      <c r="P70" s="512"/>
      <c r="Q70" s="513"/>
      <c r="R70" s="514"/>
      <c r="S70" s="515"/>
      <c r="T70" s="512"/>
      <c r="U70" s="513"/>
      <c r="V70" s="516"/>
      <c r="W70" s="515"/>
      <c r="X70" s="513"/>
      <c r="Y70" s="517"/>
      <c r="Z70" s="509"/>
      <c r="AA70" s="509"/>
      <c r="AB70" s="518"/>
      <c r="AC70" s="518"/>
      <c r="AD70" s="519" t="s">
        <v>178</v>
      </c>
    </row>
    <row r="71" spans="2:30" ht="15" customHeight="1">
      <c r="B71" s="147"/>
      <c r="C71" s="146"/>
      <c r="D71" s="138"/>
      <c r="E71" s="137"/>
      <c r="F71" s="145"/>
      <c r="G71" s="420"/>
      <c r="H71" s="144"/>
      <c r="I71" s="134"/>
      <c r="J71" s="133"/>
      <c r="K71" s="132">
        <f t="shared" ref="K71:L76" si="9">$H71*I71</f>
        <v>0</v>
      </c>
      <c r="L71" s="131">
        <f t="shared" si="9"/>
        <v>0</v>
      </c>
      <c r="M71" s="130"/>
      <c r="N71" s="143"/>
      <c r="O71" s="142"/>
      <c r="P71" s="142"/>
      <c r="Q71" s="122">
        <f>$H71*O71</f>
        <v>0</v>
      </c>
      <c r="R71" s="127">
        <f>$H71*P71</f>
        <v>0</v>
      </c>
      <c r="S71" s="126"/>
      <c r="T71" s="125"/>
      <c r="U71" s="122"/>
      <c r="V71" s="124"/>
      <c r="W71" s="141"/>
      <c r="X71" s="122">
        <f>$H71*W71</f>
        <v>0</v>
      </c>
      <c r="Y71" s="121"/>
      <c r="Z71" s="120"/>
      <c r="AA71" s="119"/>
      <c r="AB71" s="118"/>
      <c r="AC71" s="118"/>
      <c r="AD71" s="140"/>
    </row>
    <row r="72" spans="2:30" ht="15" customHeight="1">
      <c r="B72" s="147"/>
      <c r="C72" s="146"/>
      <c r="D72" s="138"/>
      <c r="E72" s="137"/>
      <c r="F72" s="145"/>
      <c r="G72" s="420"/>
      <c r="H72" s="144"/>
      <c r="I72" s="134"/>
      <c r="J72" s="133"/>
      <c r="K72" s="132">
        <f t="shared" si="9"/>
        <v>0</v>
      </c>
      <c r="L72" s="131">
        <f t="shared" si="9"/>
        <v>0</v>
      </c>
      <c r="M72" s="130"/>
      <c r="N72" s="143"/>
      <c r="O72" s="142"/>
      <c r="P72" s="142"/>
      <c r="Q72" s="122">
        <f t="shared" ref="Q72:R76" si="10">$H72*O72</f>
        <v>0</v>
      </c>
      <c r="R72" s="127">
        <f t="shared" si="10"/>
        <v>0</v>
      </c>
      <c r="S72" s="126"/>
      <c r="T72" s="125"/>
      <c r="U72" s="122"/>
      <c r="V72" s="124"/>
      <c r="W72" s="141"/>
      <c r="X72" s="122">
        <f>$H72*W72</f>
        <v>0</v>
      </c>
      <c r="Y72" s="121"/>
      <c r="Z72" s="120"/>
      <c r="AA72" s="119"/>
      <c r="AB72" s="118"/>
      <c r="AC72" s="118"/>
      <c r="AD72" s="140"/>
    </row>
    <row r="73" spans="2:30" ht="15" customHeight="1">
      <c r="B73" s="139"/>
      <c r="C73" s="137"/>
      <c r="D73" s="138"/>
      <c r="E73" s="137"/>
      <c r="F73" s="136"/>
      <c r="G73" s="420"/>
      <c r="H73" s="135"/>
      <c r="I73" s="134"/>
      <c r="J73" s="133"/>
      <c r="K73" s="132">
        <f t="shared" si="9"/>
        <v>0</v>
      </c>
      <c r="L73" s="131">
        <f t="shared" si="9"/>
        <v>0</v>
      </c>
      <c r="M73" s="130"/>
      <c r="N73" s="129"/>
      <c r="O73" s="128"/>
      <c r="P73" s="128"/>
      <c r="Q73" s="122">
        <f t="shared" si="10"/>
        <v>0</v>
      </c>
      <c r="R73" s="127">
        <f t="shared" si="10"/>
        <v>0</v>
      </c>
      <c r="S73" s="126"/>
      <c r="T73" s="125"/>
      <c r="U73" s="122"/>
      <c r="V73" s="124"/>
      <c r="W73" s="123"/>
      <c r="X73" s="122">
        <f t="shared" ref="X73:X76" si="11">$H73*W73</f>
        <v>0</v>
      </c>
      <c r="Y73" s="121"/>
      <c r="Z73" s="120"/>
      <c r="AA73" s="119"/>
      <c r="AB73" s="118"/>
      <c r="AC73" s="118"/>
      <c r="AD73" s="117"/>
    </row>
    <row r="74" spans="2:30" ht="15" customHeight="1">
      <c r="B74" s="139"/>
      <c r="C74" s="137"/>
      <c r="D74" s="138"/>
      <c r="E74" s="137"/>
      <c r="F74" s="136"/>
      <c r="G74" s="420"/>
      <c r="H74" s="135"/>
      <c r="I74" s="134"/>
      <c r="J74" s="133"/>
      <c r="K74" s="132">
        <f t="shared" si="9"/>
        <v>0</v>
      </c>
      <c r="L74" s="131">
        <f t="shared" si="9"/>
        <v>0</v>
      </c>
      <c r="M74" s="130"/>
      <c r="N74" s="129"/>
      <c r="O74" s="128"/>
      <c r="P74" s="128"/>
      <c r="Q74" s="122">
        <f t="shared" si="10"/>
        <v>0</v>
      </c>
      <c r="R74" s="127">
        <f t="shared" si="10"/>
        <v>0</v>
      </c>
      <c r="S74" s="126"/>
      <c r="T74" s="125"/>
      <c r="U74" s="122"/>
      <c r="V74" s="124"/>
      <c r="W74" s="123"/>
      <c r="X74" s="122">
        <f t="shared" si="11"/>
        <v>0</v>
      </c>
      <c r="Y74" s="121"/>
      <c r="Z74" s="120"/>
      <c r="AA74" s="119"/>
      <c r="AB74" s="118"/>
      <c r="AC74" s="118"/>
      <c r="AD74" s="117"/>
    </row>
    <row r="75" spans="2:30" ht="15" customHeight="1">
      <c r="B75" s="139"/>
      <c r="C75" s="137"/>
      <c r="D75" s="138"/>
      <c r="E75" s="137"/>
      <c r="F75" s="136"/>
      <c r="G75" s="420"/>
      <c r="H75" s="135"/>
      <c r="I75" s="134"/>
      <c r="J75" s="133"/>
      <c r="K75" s="132">
        <f t="shared" si="9"/>
        <v>0</v>
      </c>
      <c r="L75" s="131">
        <f t="shared" si="9"/>
        <v>0</v>
      </c>
      <c r="M75" s="130"/>
      <c r="N75" s="129"/>
      <c r="O75" s="128"/>
      <c r="P75" s="128"/>
      <c r="Q75" s="122">
        <f t="shared" si="10"/>
        <v>0</v>
      </c>
      <c r="R75" s="127">
        <f t="shared" si="10"/>
        <v>0</v>
      </c>
      <c r="S75" s="126"/>
      <c r="T75" s="125"/>
      <c r="U75" s="122"/>
      <c r="V75" s="124"/>
      <c r="W75" s="123"/>
      <c r="X75" s="122">
        <f t="shared" si="11"/>
        <v>0</v>
      </c>
      <c r="Y75" s="121"/>
      <c r="Z75" s="120"/>
      <c r="AA75" s="119"/>
      <c r="AB75" s="118"/>
      <c r="AC75" s="118"/>
      <c r="AD75" s="117"/>
    </row>
    <row r="76" spans="2:30" ht="15" customHeight="1">
      <c r="B76" s="139"/>
      <c r="C76" s="137"/>
      <c r="D76" s="138"/>
      <c r="E76" s="137"/>
      <c r="F76" s="136"/>
      <c r="G76" s="420"/>
      <c r="H76" s="135"/>
      <c r="I76" s="134"/>
      <c r="J76" s="133"/>
      <c r="K76" s="132">
        <f t="shared" si="9"/>
        <v>0</v>
      </c>
      <c r="L76" s="131">
        <f t="shared" si="9"/>
        <v>0</v>
      </c>
      <c r="M76" s="130"/>
      <c r="N76" s="129"/>
      <c r="O76" s="128"/>
      <c r="P76" s="128"/>
      <c r="Q76" s="122">
        <f t="shared" si="10"/>
        <v>0</v>
      </c>
      <c r="R76" s="127">
        <f t="shared" si="10"/>
        <v>0</v>
      </c>
      <c r="S76" s="126"/>
      <c r="T76" s="125"/>
      <c r="U76" s="122"/>
      <c r="V76" s="124"/>
      <c r="W76" s="123"/>
      <c r="X76" s="122">
        <f t="shared" si="11"/>
        <v>0</v>
      </c>
      <c r="Y76" s="121"/>
      <c r="Z76" s="120"/>
      <c r="AA76" s="119"/>
      <c r="AB76" s="118"/>
      <c r="AC76" s="118"/>
      <c r="AD76" s="117"/>
    </row>
    <row r="77" spans="2:30" ht="15" customHeight="1">
      <c r="B77" s="116" t="s">
        <v>177</v>
      </c>
      <c r="C77" s="115"/>
      <c r="D77" s="114"/>
      <c r="E77" s="113"/>
      <c r="F77" s="112"/>
      <c r="G77" s="430"/>
      <c r="H77" s="111">
        <f>SUM(H71:H76)</f>
        <v>0</v>
      </c>
      <c r="I77" s="110"/>
      <c r="J77" s="100"/>
      <c r="K77" s="109">
        <f>SUM(K71:K76)</f>
        <v>0</v>
      </c>
      <c r="L77" s="108">
        <f>SUM(L71:L76)</f>
        <v>0</v>
      </c>
      <c r="M77" s="107"/>
      <c r="N77" s="106"/>
      <c r="O77" s="385"/>
      <c r="P77" s="385"/>
      <c r="Q77" s="102">
        <f>SUM(Q71:Q76)</f>
        <v>0</v>
      </c>
      <c r="R77" s="105">
        <f>SUM(R71:R76)</f>
        <v>0</v>
      </c>
      <c r="S77" s="103"/>
      <c r="T77" s="385"/>
      <c r="U77" s="102"/>
      <c r="V77" s="104"/>
      <c r="W77" s="103"/>
      <c r="X77" s="102">
        <f>SUM(X71:X76)</f>
        <v>0</v>
      </c>
      <c r="Y77" s="101"/>
      <c r="Z77" s="100"/>
      <c r="AA77" s="99"/>
      <c r="AB77" s="98"/>
      <c r="AC77" s="98"/>
      <c r="AD77" s="97"/>
    </row>
    <row r="78" spans="2:30" s="494" customFormat="1" ht="15" customHeight="1">
      <c r="B78" s="961" t="s">
        <v>587</v>
      </c>
      <c r="C78" s="520"/>
      <c r="D78" s="521"/>
      <c r="E78" s="436"/>
      <c r="F78" s="437"/>
      <c r="G78" s="522">
        <v>1</v>
      </c>
      <c r="H78" s="523"/>
      <c r="I78" s="524"/>
      <c r="J78" s="525"/>
      <c r="K78" s="526">
        <f>$K$65/$K$64*$K$77</f>
        <v>0</v>
      </c>
      <c r="L78" s="526">
        <f>$L$65/$L$64*$L$77</f>
        <v>0</v>
      </c>
      <c r="M78" s="527"/>
      <c r="N78" s="528"/>
      <c r="O78" s="529"/>
      <c r="P78" s="529"/>
      <c r="Q78" s="530">
        <f>$K$65/$K$64*$Q$77</f>
        <v>0</v>
      </c>
      <c r="R78" s="531">
        <f>$K$65/$K$64*$R$77</f>
        <v>0</v>
      </c>
      <c r="S78" s="532"/>
      <c r="T78" s="529"/>
      <c r="U78" s="530"/>
      <c r="V78" s="531"/>
      <c r="W78" s="532"/>
      <c r="X78" s="533">
        <f>$K$65/$K$64*$X$77</f>
        <v>0</v>
      </c>
      <c r="Y78" s="534"/>
      <c r="Z78" s="525"/>
      <c r="AA78" s="535"/>
      <c r="AB78" s="530"/>
      <c r="AC78" s="531"/>
      <c r="AD78" s="536"/>
    </row>
    <row r="79" spans="2:30" s="494" customFormat="1" ht="15" customHeight="1">
      <c r="B79" s="962"/>
      <c r="C79" s="537"/>
      <c r="D79" s="538"/>
      <c r="E79" s="454"/>
      <c r="F79" s="455"/>
      <c r="G79" s="456">
        <v>2</v>
      </c>
      <c r="H79" s="457"/>
      <c r="I79" s="452"/>
      <c r="J79" s="120"/>
      <c r="K79" s="539">
        <f>$K$66/$K$64*$K$77</f>
        <v>0</v>
      </c>
      <c r="L79" s="539">
        <f>$L$66/$L$64*$L$77</f>
        <v>0</v>
      </c>
      <c r="M79" s="540"/>
      <c r="N79" s="460"/>
      <c r="O79" s="125"/>
      <c r="P79" s="125"/>
      <c r="Q79" s="122">
        <f>$K$66/$K$64*$Q$77</f>
        <v>0</v>
      </c>
      <c r="R79" s="541">
        <f>$K$66/$K$64*$R$77</f>
        <v>0</v>
      </c>
      <c r="S79" s="542"/>
      <c r="T79" s="125"/>
      <c r="U79" s="122"/>
      <c r="V79" s="541"/>
      <c r="W79" s="542"/>
      <c r="X79" s="124">
        <f>$K$66/$K$64*$X$77</f>
        <v>0</v>
      </c>
      <c r="Y79" s="543"/>
      <c r="Z79" s="120"/>
      <c r="AA79" s="424"/>
      <c r="AB79" s="122"/>
      <c r="AC79" s="541"/>
      <c r="AD79" s="462"/>
    </row>
    <row r="80" spans="2:30" s="494" customFormat="1" ht="15" customHeight="1">
      <c r="B80" s="962"/>
      <c r="C80" s="537"/>
      <c r="D80" s="538"/>
      <c r="E80" s="454"/>
      <c r="F80" s="455"/>
      <c r="G80" s="456">
        <v>3</v>
      </c>
      <c r="H80" s="457"/>
      <c r="I80" s="452"/>
      <c r="J80" s="120"/>
      <c r="K80" s="539">
        <f>$K$67/$K$64*$K$77</f>
        <v>0</v>
      </c>
      <c r="L80" s="539">
        <f>$L$67/$L$64*$L$77</f>
        <v>0</v>
      </c>
      <c r="M80" s="540"/>
      <c r="N80" s="460"/>
      <c r="O80" s="125"/>
      <c r="P80" s="125"/>
      <c r="Q80" s="122">
        <f>$K$67/$K$64*$Q$77</f>
        <v>0</v>
      </c>
      <c r="R80" s="541">
        <f>$K$67/$K$64*$R$77</f>
        <v>0</v>
      </c>
      <c r="S80" s="542"/>
      <c r="T80" s="125"/>
      <c r="U80" s="122"/>
      <c r="V80" s="541"/>
      <c r="W80" s="542"/>
      <c r="X80" s="124">
        <f>$K$67/$K$64*$X$77</f>
        <v>0</v>
      </c>
      <c r="Y80" s="543"/>
      <c r="Z80" s="120"/>
      <c r="AA80" s="424"/>
      <c r="AB80" s="122"/>
      <c r="AC80" s="541"/>
      <c r="AD80" s="462"/>
    </row>
    <row r="81" spans="2:32" s="494" customFormat="1" ht="15" customHeight="1">
      <c r="B81" s="962"/>
      <c r="C81" s="537"/>
      <c r="D81" s="538"/>
      <c r="E81" s="454"/>
      <c r="F81" s="455"/>
      <c r="G81" s="456">
        <v>4</v>
      </c>
      <c r="H81" s="457"/>
      <c r="I81" s="452"/>
      <c r="J81" s="120"/>
      <c r="K81" s="539">
        <f>$K$68/$K$64*$K$76</f>
        <v>0</v>
      </c>
      <c r="L81" s="539">
        <f>$L$68/$L$64*$L$76</f>
        <v>0</v>
      </c>
      <c r="M81" s="540"/>
      <c r="N81" s="460"/>
      <c r="O81" s="125"/>
      <c r="P81" s="125"/>
      <c r="Q81" s="122">
        <f>$K$68/$K$64*$Q$77</f>
        <v>0</v>
      </c>
      <c r="R81" s="541">
        <f>$K$68/$K$64*$R$77</f>
        <v>0</v>
      </c>
      <c r="S81" s="542"/>
      <c r="T81" s="125"/>
      <c r="U81" s="122"/>
      <c r="V81" s="541"/>
      <c r="W81" s="542"/>
      <c r="X81" s="124">
        <f>$K$68/$K$64*$X$77</f>
        <v>0</v>
      </c>
      <c r="Y81" s="543"/>
      <c r="Z81" s="120"/>
      <c r="AA81" s="424"/>
      <c r="AB81" s="122"/>
      <c r="AC81" s="541"/>
      <c r="AD81" s="462"/>
    </row>
    <row r="82" spans="2:32" s="494" customFormat="1" ht="15" customHeight="1" thickBot="1">
      <c r="B82" s="963"/>
      <c r="C82" s="544"/>
      <c r="D82" s="545"/>
      <c r="E82" s="113"/>
      <c r="F82" s="466"/>
      <c r="G82" s="438">
        <v>5</v>
      </c>
      <c r="H82" s="439"/>
      <c r="I82" s="434"/>
      <c r="J82" s="470"/>
      <c r="K82" s="546">
        <f>$K$69/$K$64*$K$77</f>
        <v>0</v>
      </c>
      <c r="L82" s="546">
        <f>$L$69/$L$64*$L$77</f>
        <v>0</v>
      </c>
      <c r="M82" s="547"/>
      <c r="N82" s="473"/>
      <c r="O82" s="477"/>
      <c r="P82" s="477"/>
      <c r="Q82" s="501">
        <f>$K$69/$K$64*$Q$77</f>
        <v>0</v>
      </c>
      <c r="R82" s="548">
        <f>$K$69/$K$64*$R$77</f>
        <v>0</v>
      </c>
      <c r="S82" s="549"/>
      <c r="T82" s="477"/>
      <c r="U82" s="501"/>
      <c r="V82" s="550"/>
      <c r="W82" s="549"/>
      <c r="X82" s="502">
        <f>$K$69/$K$64*$X$77</f>
        <v>0</v>
      </c>
      <c r="Y82" s="551"/>
      <c r="Z82" s="470"/>
      <c r="AA82" s="479"/>
      <c r="AB82" s="501"/>
      <c r="AC82" s="550"/>
      <c r="AD82" s="451"/>
    </row>
    <row r="83" spans="2:32" ht="15" customHeight="1" thickBot="1">
      <c r="B83" s="552" t="s">
        <v>167</v>
      </c>
      <c r="C83" s="553"/>
      <c r="D83" s="554"/>
      <c r="E83" s="555"/>
      <c r="F83" s="556"/>
      <c r="G83" s="557"/>
      <c r="H83" s="558"/>
      <c r="I83" s="559"/>
      <c r="J83" s="560"/>
      <c r="K83" s="561"/>
      <c r="L83" s="560"/>
      <c r="M83" s="562"/>
      <c r="N83" s="563"/>
      <c r="O83" s="564"/>
      <c r="P83" s="564"/>
      <c r="Q83" s="565">
        <f>Q21+Q64+Q77</f>
        <v>6.13</v>
      </c>
      <c r="R83" s="566">
        <f>R21+Q64+R77</f>
        <v>22.75</v>
      </c>
      <c r="S83" s="567"/>
      <c r="T83" s="564"/>
      <c r="U83" s="565">
        <f>U21</f>
        <v>0</v>
      </c>
      <c r="V83" s="568">
        <f>V21</f>
        <v>0</v>
      </c>
      <c r="W83" s="567"/>
      <c r="X83" s="565">
        <f>X21+X64+X77</f>
        <v>0.12</v>
      </c>
      <c r="Y83" s="569"/>
      <c r="Z83" s="560"/>
      <c r="AA83" s="570"/>
      <c r="AB83" s="571">
        <f>AB21</f>
        <v>18.3</v>
      </c>
      <c r="AC83" s="571">
        <f>AC21</f>
        <v>16.66</v>
      </c>
      <c r="AD83" s="572"/>
    </row>
    <row r="84" spans="2:32" ht="15" customHeight="1">
      <c r="B84" s="573"/>
      <c r="C84" s="573"/>
      <c r="D84" s="574"/>
      <c r="E84" s="575"/>
      <c r="F84" s="573"/>
      <c r="G84" s="576"/>
      <c r="H84" s="577"/>
      <c r="I84" s="573"/>
      <c r="J84" s="578"/>
      <c r="K84" s="573"/>
      <c r="L84" s="578"/>
      <c r="M84" s="579"/>
      <c r="N84" s="577"/>
      <c r="O84" s="580"/>
      <c r="P84" s="580"/>
      <c r="Q84" s="490"/>
      <c r="R84" s="490"/>
      <c r="S84" s="580"/>
      <c r="T84" s="580"/>
      <c r="U84" s="490"/>
      <c r="V84" s="490"/>
      <c r="W84" s="580"/>
      <c r="X84" s="490"/>
      <c r="Y84" s="581"/>
      <c r="Z84" s="578"/>
      <c r="AA84" s="582"/>
      <c r="AB84" s="490"/>
      <c r="AC84" s="490"/>
      <c r="AD84" s="577"/>
    </row>
    <row r="85" spans="2:32" ht="15" customHeight="1">
      <c r="B85" s="696" t="s">
        <v>1071</v>
      </c>
      <c r="C85" s="682"/>
      <c r="D85" s="574"/>
      <c r="E85" s="575"/>
      <c r="F85" s="682"/>
      <c r="G85" s="576"/>
      <c r="H85" s="577"/>
      <c r="I85" s="682"/>
      <c r="J85" s="578"/>
      <c r="K85" s="682"/>
      <c r="L85" s="578"/>
      <c r="M85" s="579"/>
      <c r="N85" s="577"/>
      <c r="O85" s="580"/>
      <c r="P85" s="580"/>
      <c r="Q85" s="490"/>
      <c r="R85" s="490"/>
      <c r="S85" s="580"/>
      <c r="T85" s="580"/>
      <c r="U85" s="490"/>
      <c r="V85" s="490"/>
      <c r="W85" s="580"/>
      <c r="X85" s="490"/>
      <c r="Y85" s="581"/>
      <c r="Z85" s="578"/>
      <c r="AA85" s="582"/>
      <c r="AB85" s="490"/>
      <c r="AC85" s="490"/>
      <c r="AD85" s="577"/>
    </row>
    <row r="86" spans="2:32" ht="15" customHeight="1">
      <c r="B86" s="695" t="s">
        <v>1060</v>
      </c>
      <c r="C86" s="682"/>
      <c r="D86" s="574"/>
      <c r="E86" s="575"/>
      <c r="F86" s="682"/>
      <c r="G86" s="576"/>
      <c r="H86" s="577"/>
      <c r="I86" s="682"/>
      <c r="J86" s="578"/>
      <c r="K86" s="682"/>
      <c r="L86" s="578"/>
      <c r="M86" s="579"/>
      <c r="N86" s="577"/>
      <c r="O86" s="580"/>
      <c r="P86" s="580"/>
      <c r="Q86" s="490"/>
      <c r="R86" s="490"/>
      <c r="S86" s="580"/>
      <c r="T86" s="580"/>
      <c r="U86" s="490"/>
      <c r="V86" s="490"/>
      <c r="W86" s="580"/>
      <c r="X86" s="490"/>
      <c r="Y86" s="581"/>
      <c r="Z86" s="578"/>
      <c r="AA86" s="582"/>
      <c r="AB86" s="490"/>
      <c r="AC86" s="490"/>
      <c r="AD86" s="577"/>
    </row>
    <row r="87" spans="2:32" ht="15" customHeight="1">
      <c r="B87" s="695" t="s">
        <v>1064</v>
      </c>
      <c r="C87" s="682"/>
      <c r="D87" s="574"/>
      <c r="E87" s="575"/>
      <c r="F87" s="682"/>
      <c r="G87" s="576"/>
      <c r="H87" s="577"/>
      <c r="I87" s="682"/>
      <c r="J87" s="578"/>
      <c r="K87" s="682"/>
      <c r="L87" s="578"/>
      <c r="M87" s="579"/>
      <c r="N87" s="577"/>
      <c r="O87" s="580"/>
      <c r="P87" s="580"/>
      <c r="Q87" s="490"/>
      <c r="R87" s="490"/>
      <c r="S87" s="580"/>
      <c r="T87" s="580"/>
      <c r="U87" s="490"/>
      <c r="V87" s="490"/>
      <c r="W87" s="580"/>
      <c r="X87" s="490"/>
      <c r="Y87" s="581"/>
      <c r="Z87" s="578"/>
      <c r="AA87" s="582"/>
      <c r="AB87" s="490"/>
      <c r="AC87" s="490"/>
      <c r="AD87" s="577"/>
    </row>
    <row r="88" spans="2:32" ht="15" customHeight="1">
      <c r="B88" s="695" t="s">
        <v>1065</v>
      </c>
      <c r="C88" s="682"/>
      <c r="D88" s="574"/>
      <c r="E88" s="575"/>
      <c r="F88" s="682"/>
      <c r="G88" s="576"/>
      <c r="H88" s="577"/>
      <c r="I88" s="682"/>
      <c r="J88" s="578"/>
      <c r="K88" s="682"/>
      <c r="L88" s="578"/>
      <c r="M88" s="579"/>
      <c r="N88" s="577"/>
      <c r="O88" s="580"/>
      <c r="P88" s="580"/>
      <c r="Q88" s="490"/>
      <c r="R88" s="490"/>
      <c r="S88" s="580"/>
      <c r="T88" s="580"/>
      <c r="U88" s="490"/>
      <c r="V88" s="490"/>
      <c r="W88" s="580"/>
      <c r="X88" s="490"/>
      <c r="Y88" s="581"/>
      <c r="Z88" s="578"/>
      <c r="AA88" s="582"/>
      <c r="AB88" s="490"/>
      <c r="AC88" s="490"/>
      <c r="AD88" s="577"/>
    </row>
    <row r="89" spans="2:32" ht="15" customHeight="1">
      <c r="B89" s="85" t="s">
        <v>1066</v>
      </c>
      <c r="C89" s="95"/>
      <c r="D89" s="88"/>
      <c r="E89" s="88"/>
      <c r="F89" s="95"/>
      <c r="G89" s="583"/>
      <c r="H89" s="95"/>
      <c r="I89" s="95"/>
      <c r="J89" s="95"/>
      <c r="K89" s="95"/>
      <c r="L89" s="95"/>
      <c r="M89" s="95"/>
      <c r="N89" s="95"/>
      <c r="O89" s="95"/>
      <c r="P89" s="95"/>
      <c r="Q89" s="96"/>
      <c r="R89" s="96"/>
      <c r="S89" s="95"/>
      <c r="T89" s="95"/>
      <c r="U89" s="93"/>
      <c r="V89" s="93"/>
      <c r="W89" s="88"/>
      <c r="X89" s="93"/>
      <c r="Y89" s="94"/>
      <c r="Z89" s="88"/>
      <c r="AA89" s="88"/>
      <c r="AB89" s="93"/>
      <c r="AC89" s="93"/>
      <c r="AD89" s="88"/>
    </row>
    <row r="90" spans="2:32" s="78" customFormat="1" ht="15" customHeight="1">
      <c r="B90" s="85" t="s">
        <v>1067</v>
      </c>
      <c r="D90" s="90"/>
      <c r="E90" s="90"/>
      <c r="G90" s="94"/>
      <c r="U90" s="89"/>
      <c r="V90" s="89"/>
      <c r="W90" s="90"/>
      <c r="X90" s="89"/>
      <c r="Y90" s="91"/>
      <c r="Z90" s="90"/>
      <c r="AA90" s="90"/>
      <c r="AB90" s="89"/>
      <c r="AC90" s="89"/>
      <c r="AD90" s="88"/>
      <c r="AE90" s="77"/>
      <c r="AF90" s="77"/>
    </row>
    <row r="91" spans="2:32" s="78" customFormat="1" ht="15" customHeight="1">
      <c r="B91" s="92" t="s">
        <v>1068</v>
      </c>
      <c r="C91" s="86"/>
      <c r="D91" s="88"/>
      <c r="E91" s="90"/>
      <c r="G91" s="94"/>
      <c r="U91" s="89"/>
      <c r="V91" s="89"/>
      <c r="W91" s="90"/>
      <c r="X91" s="89"/>
      <c r="Y91" s="91"/>
      <c r="Z91" s="90"/>
      <c r="AA91" s="88"/>
      <c r="AB91" s="89"/>
      <c r="AC91" s="89"/>
      <c r="AD91" s="88"/>
      <c r="AE91" s="77"/>
      <c r="AF91" s="77"/>
    </row>
    <row r="92" spans="2:32" s="78" customFormat="1" ht="15" customHeight="1">
      <c r="B92" s="85" t="s">
        <v>1069</v>
      </c>
      <c r="C92" s="86"/>
      <c r="D92" s="88"/>
      <c r="E92" s="90"/>
      <c r="F92" s="86"/>
      <c r="G92" s="584"/>
      <c r="H92" s="86"/>
      <c r="I92" s="86"/>
      <c r="J92" s="86"/>
      <c r="K92" s="86"/>
      <c r="L92" s="86"/>
      <c r="M92" s="86"/>
      <c r="N92" s="86"/>
      <c r="O92" s="86"/>
      <c r="P92" s="86"/>
      <c r="Q92" s="87"/>
      <c r="R92" s="87"/>
      <c r="S92" s="86"/>
      <c r="T92" s="86"/>
      <c r="U92" s="89"/>
      <c r="V92" s="89"/>
      <c r="W92" s="90"/>
      <c r="X92" s="89"/>
      <c r="Y92" s="91"/>
      <c r="Z92" s="90"/>
      <c r="AA92" s="88"/>
      <c r="AB92" s="89"/>
      <c r="AC92" s="89"/>
      <c r="AD92" s="88"/>
      <c r="AE92" s="77"/>
      <c r="AF92" s="77"/>
    </row>
    <row r="93" spans="2:32" s="78" customFormat="1" ht="15" customHeight="1">
      <c r="B93" s="85" t="s">
        <v>1070</v>
      </c>
      <c r="C93" s="86"/>
      <c r="D93" s="88"/>
      <c r="E93" s="90"/>
      <c r="F93" s="86"/>
      <c r="G93" s="584"/>
      <c r="H93" s="86"/>
      <c r="I93" s="86"/>
      <c r="J93" s="86"/>
      <c r="K93" s="86"/>
      <c r="L93" s="86"/>
      <c r="M93" s="86"/>
      <c r="N93" s="86"/>
      <c r="O93" s="86"/>
      <c r="P93" s="86"/>
      <c r="Q93" s="87"/>
      <c r="R93" s="87"/>
      <c r="S93" s="86"/>
      <c r="T93" s="86"/>
      <c r="U93" s="89"/>
      <c r="V93" s="89"/>
      <c r="W93" s="90"/>
      <c r="X93" s="89"/>
      <c r="Y93" s="91"/>
      <c r="Z93" s="90"/>
      <c r="AA93" s="88"/>
      <c r="AB93" s="89"/>
      <c r="AC93" s="89"/>
      <c r="AD93" s="88"/>
      <c r="AE93" s="77"/>
      <c r="AF93" s="77"/>
    </row>
    <row r="94" spans="2:32" s="78" customFormat="1" ht="15" customHeight="1">
      <c r="B94" s="85"/>
      <c r="C94" s="86"/>
      <c r="D94" s="88"/>
      <c r="E94" s="90"/>
      <c r="F94" s="86"/>
      <c r="G94" s="584"/>
      <c r="H94" s="86"/>
      <c r="I94" s="86"/>
      <c r="J94" s="86"/>
      <c r="K94" s="86"/>
      <c r="L94" s="86"/>
      <c r="M94" s="86"/>
      <c r="N94" s="86"/>
      <c r="O94" s="86"/>
      <c r="P94" s="86"/>
      <c r="Q94" s="87"/>
      <c r="R94" s="87"/>
      <c r="S94" s="86"/>
      <c r="T94" s="86"/>
      <c r="U94" s="89"/>
      <c r="V94" s="89"/>
      <c r="W94" s="90"/>
      <c r="X94" s="89"/>
      <c r="Y94" s="91"/>
      <c r="Z94" s="90"/>
      <c r="AA94" s="88"/>
      <c r="AB94" s="89"/>
      <c r="AC94" s="89"/>
      <c r="AD94" s="88"/>
      <c r="AE94" s="77"/>
      <c r="AF94" s="77"/>
    </row>
    <row r="95" spans="2:32" s="78" customFormat="1" ht="15" customHeight="1" thickBot="1">
      <c r="B95" s="85"/>
      <c r="C95" s="585" t="s">
        <v>588</v>
      </c>
      <c r="D95" s="88"/>
      <c r="E95" s="90"/>
      <c r="F95" s="586"/>
      <c r="G95" s="587" t="s">
        <v>589</v>
      </c>
      <c r="H95" s="586"/>
      <c r="I95" s="586"/>
      <c r="J95" s="586"/>
      <c r="K95" s="586"/>
      <c r="L95" s="586"/>
      <c r="M95" s="586"/>
      <c r="N95" s="586"/>
      <c r="O95" s="586"/>
      <c r="P95" s="86"/>
      <c r="Q95" s="87"/>
      <c r="R95" s="87"/>
      <c r="S95" s="86"/>
      <c r="T95" s="86"/>
      <c r="U95" s="89"/>
      <c r="V95" s="89"/>
      <c r="W95" s="90"/>
      <c r="X95" s="89"/>
      <c r="Y95" s="91"/>
      <c r="Z95" s="90"/>
      <c r="AA95" s="88"/>
      <c r="AB95" s="89"/>
      <c r="AC95" s="89"/>
      <c r="AD95" s="88"/>
      <c r="AE95" s="77"/>
      <c r="AF95" s="77"/>
    </row>
    <row r="96" spans="2:32" s="78" customFormat="1" ht="45.2" customHeight="1" thickBot="1">
      <c r="B96" s="85"/>
      <c r="C96" s="588" t="s">
        <v>590</v>
      </c>
      <c r="D96" s="589" t="s">
        <v>591</v>
      </c>
      <c r="E96" s="590" t="s">
        <v>592</v>
      </c>
      <c r="F96" s="591"/>
      <c r="G96" s="964" t="s">
        <v>593</v>
      </c>
      <c r="H96" s="964"/>
      <c r="I96" s="964"/>
      <c r="J96" s="964"/>
      <c r="K96" s="964"/>
      <c r="L96" s="964"/>
      <c r="M96" s="964"/>
      <c r="N96" s="592" t="s">
        <v>1061</v>
      </c>
      <c r="O96" s="586"/>
      <c r="P96" s="87"/>
      <c r="Q96" s="87"/>
      <c r="R96" s="86"/>
      <c r="S96" s="86"/>
      <c r="T96" s="79"/>
      <c r="U96" s="79"/>
      <c r="W96" s="79"/>
      <c r="X96" s="80"/>
      <c r="AA96" s="79"/>
      <c r="AB96" s="79"/>
      <c r="AD96" s="77"/>
      <c r="AE96" s="77"/>
    </row>
    <row r="97" spans="2:30" ht="15" customHeight="1">
      <c r="C97" s="593" t="str">
        <f>1&amp;$G$1</f>
        <v>1楠小学校</v>
      </c>
      <c r="D97" s="594" t="str">
        <f>IFERROR(VLOOKUP(C97,室名リスト!$D:$G,3,FALSE),"")</f>
        <v>下処理室</v>
      </c>
      <c r="E97" s="595">
        <f>IFERROR(VLOOKUP(C97,室名リスト!$D:$G,4,FALSE),"")</f>
        <v>4</v>
      </c>
      <c r="F97" s="596"/>
      <c r="G97" s="965" t="s">
        <v>594</v>
      </c>
      <c r="H97" s="965"/>
      <c r="I97" s="965"/>
      <c r="J97" s="965"/>
      <c r="K97" s="965"/>
      <c r="L97" s="965"/>
      <c r="M97" s="965"/>
      <c r="N97" s="597">
        <v>1</v>
      </c>
      <c r="O97" s="598"/>
      <c r="P97" s="84"/>
      <c r="Q97" s="84"/>
      <c r="R97" s="84"/>
      <c r="S97" s="84"/>
      <c r="T97" s="79"/>
      <c r="V97" s="78"/>
      <c r="W97" s="79"/>
      <c r="X97" s="80"/>
      <c r="Y97" s="78"/>
      <c r="AA97" s="79"/>
      <c r="AC97" s="78"/>
      <c r="AD97" s="77"/>
    </row>
    <row r="98" spans="2:30" ht="13.9" customHeight="1">
      <c r="B98" s="83"/>
      <c r="C98" s="593" t="str">
        <f>2&amp;$G$1</f>
        <v>2楠小学校</v>
      </c>
      <c r="D98" s="594" t="str">
        <f>IFERROR(VLOOKUP(C98,室名リスト!$D:$G,3,FALSE),"")</f>
        <v>洗浄室</v>
      </c>
      <c r="E98" s="595">
        <f>IFERROR(VLOOKUP(C98,室名リスト!$D:$G,4,FALSE),"")</f>
        <v>3</v>
      </c>
      <c r="F98" s="591"/>
      <c r="G98" s="966" t="s">
        <v>595</v>
      </c>
      <c r="H98" s="966"/>
      <c r="I98" s="966"/>
      <c r="J98" s="966"/>
      <c r="K98" s="966"/>
      <c r="L98" s="966"/>
      <c r="M98" s="966"/>
      <c r="N98" s="599">
        <v>2</v>
      </c>
      <c r="O98" s="600"/>
      <c r="P98" s="82"/>
      <c r="Q98" s="82"/>
      <c r="R98" s="81"/>
      <c r="S98" s="81"/>
      <c r="T98" s="79"/>
      <c r="V98" s="78"/>
      <c r="W98" s="79"/>
      <c r="X98" s="80"/>
      <c r="Y98" s="78"/>
      <c r="AA98" s="79"/>
      <c r="AC98" s="78"/>
      <c r="AD98" s="77"/>
    </row>
    <row r="99" spans="2:30">
      <c r="B99" s="81"/>
      <c r="C99" s="593" t="str">
        <f>3&amp;$G$1</f>
        <v>3楠小学校</v>
      </c>
      <c r="D99" s="594" t="str">
        <f>IFERROR(VLOOKUP(C99,室名リスト!$D:$G,3,FALSE),"")</f>
        <v>調理室</v>
      </c>
      <c r="E99" s="595">
        <f>IFERROR(VLOOKUP(C99,室名リスト!$D:$G,4,FALSE),"")</f>
        <v>4</v>
      </c>
      <c r="F99" s="601"/>
      <c r="G99" s="967" t="s">
        <v>596</v>
      </c>
      <c r="H99" s="967"/>
      <c r="I99" s="967"/>
      <c r="J99" s="967"/>
      <c r="K99" s="967"/>
      <c r="L99" s="967"/>
      <c r="M99" s="967"/>
      <c r="N99" s="602">
        <v>3</v>
      </c>
      <c r="O99" s="603"/>
      <c r="P99" s="79"/>
      <c r="R99" s="78"/>
      <c r="T99" s="79"/>
      <c r="V99" s="78"/>
      <c r="W99" s="79"/>
      <c r="X99" s="80"/>
      <c r="Y99" s="78"/>
      <c r="AA99" s="79"/>
      <c r="AC99" s="78"/>
      <c r="AD99" s="77"/>
    </row>
    <row r="100" spans="2:30">
      <c r="C100" s="593" t="str">
        <f>4&amp;$G$1</f>
        <v>4楠小学校</v>
      </c>
      <c r="D100" s="594" t="str">
        <f>IFERROR(VLOOKUP(C100,室名リスト!$D:$G,3,FALSE),"")</f>
        <v>第一生活科室</v>
      </c>
      <c r="E100" s="595">
        <f>IFERROR(VLOOKUP(C100,室名リスト!$D:$G,4,FALSE),"")</f>
        <v>1</v>
      </c>
      <c r="F100" s="601"/>
      <c r="G100" s="960" t="s">
        <v>597</v>
      </c>
      <c r="H100" s="960"/>
      <c r="I100" s="960"/>
      <c r="J100" s="960"/>
      <c r="K100" s="960"/>
      <c r="L100" s="960"/>
      <c r="M100" s="960"/>
      <c r="N100" s="604">
        <v>4</v>
      </c>
      <c r="O100" s="603"/>
      <c r="P100" s="79"/>
      <c r="R100" s="78"/>
      <c r="T100" s="79"/>
      <c r="V100" s="78"/>
      <c r="W100" s="79"/>
      <c r="X100" s="80"/>
      <c r="Y100" s="78"/>
      <c r="AA100" s="79"/>
      <c r="AC100" s="78"/>
      <c r="AD100" s="77"/>
    </row>
    <row r="101" spans="2:30">
      <c r="C101" s="593" t="str">
        <f>5&amp;$G$1</f>
        <v>5楠小学校</v>
      </c>
      <c r="D101" s="594" t="str">
        <f>IFERROR(VLOOKUP(C101,室名リスト!$D:$G,3,FALSE),"")</f>
        <v>学習準備室(仮サポートルーム)</v>
      </c>
      <c r="E101" s="595">
        <f>IFERROR(VLOOKUP(C101,室名リスト!$D:$G,4,FALSE),"")</f>
        <v>1</v>
      </c>
      <c r="F101" s="601"/>
      <c r="G101" s="960" t="s">
        <v>1062</v>
      </c>
      <c r="H101" s="960"/>
      <c r="I101" s="960"/>
      <c r="J101" s="960"/>
      <c r="K101" s="960"/>
      <c r="L101" s="960"/>
      <c r="M101" s="960"/>
      <c r="N101" s="604">
        <v>5</v>
      </c>
      <c r="O101" s="603"/>
      <c r="P101" s="79"/>
      <c r="R101" s="78"/>
      <c r="T101" s="79"/>
      <c r="V101" s="78"/>
      <c r="W101" s="79"/>
      <c r="X101" s="80"/>
      <c r="Y101" s="78"/>
      <c r="AA101" s="79"/>
      <c r="AC101" s="78"/>
      <c r="AD101" s="77"/>
    </row>
    <row r="102" spans="2:30">
      <c r="C102" s="593" t="str">
        <f>6&amp;$G$1</f>
        <v>6楠小学校</v>
      </c>
      <c r="D102" s="594" t="str">
        <f>IFERROR(VLOOKUP(C102,室名リスト!$D:$G,3,FALSE),"")</f>
        <v>家庭科室</v>
      </c>
      <c r="E102" s="595">
        <f>IFERROR(VLOOKUP(C102,室名リスト!$D:$G,4,FALSE),"")</f>
        <v>1</v>
      </c>
      <c r="F102" s="601"/>
      <c r="G102" s="603"/>
      <c r="H102" s="603"/>
      <c r="I102" s="603"/>
      <c r="J102" s="603"/>
      <c r="K102" s="603"/>
      <c r="L102" s="603"/>
      <c r="M102" s="603"/>
      <c r="N102" s="603"/>
      <c r="O102" s="603"/>
      <c r="P102" s="79"/>
      <c r="R102" s="78"/>
      <c r="T102" s="79"/>
      <c r="V102" s="78"/>
      <c r="W102" s="79"/>
      <c r="X102" s="80"/>
      <c r="Y102" s="78"/>
      <c r="AA102" s="79"/>
      <c r="AC102" s="78"/>
      <c r="AD102" s="77"/>
    </row>
    <row r="103" spans="2:30">
      <c r="C103" s="593" t="str">
        <f>7&amp;$G$1</f>
        <v>7楠小学校</v>
      </c>
      <c r="D103" s="594" t="str">
        <f>IFERROR(VLOOKUP(C103,室名リスト!$D:$G,3,FALSE),"")</f>
        <v>多目的ホール</v>
      </c>
      <c r="E103" s="595">
        <f>IFERROR(VLOOKUP(C103,室名リスト!$D:$G,4,FALSE),"")</f>
        <v>1</v>
      </c>
      <c r="F103" s="601"/>
      <c r="G103" s="603"/>
      <c r="H103" s="603"/>
      <c r="I103" s="603"/>
      <c r="J103" s="603"/>
      <c r="K103" s="603"/>
      <c r="L103" s="603"/>
      <c r="M103" s="603"/>
      <c r="N103" s="603"/>
      <c r="O103" s="603"/>
      <c r="P103" s="79"/>
      <c r="R103" s="78"/>
      <c r="T103" s="79"/>
      <c r="V103" s="78"/>
      <c r="W103" s="79"/>
      <c r="X103" s="80"/>
      <c r="Y103" s="78"/>
      <c r="AA103" s="79"/>
      <c r="AC103" s="78"/>
      <c r="AD103" s="77"/>
    </row>
    <row r="104" spans="2:30">
      <c r="C104" s="593" t="str">
        <f>8&amp;$G$1</f>
        <v>8楠小学校</v>
      </c>
      <c r="D104" s="594" t="str">
        <f>IFERROR(VLOOKUP(C104,室名リスト!$D:$G,3,FALSE),"")</f>
        <v>倉庫</v>
      </c>
      <c r="E104" s="595">
        <f>IFERROR(VLOOKUP(C104,室名リスト!$D:$G,4,FALSE),"")</f>
        <v>1</v>
      </c>
      <c r="F104" s="601"/>
      <c r="G104" s="603"/>
      <c r="H104" s="603"/>
      <c r="I104" s="603"/>
      <c r="J104" s="603"/>
      <c r="K104" s="603"/>
      <c r="L104" s="603"/>
      <c r="M104" s="603"/>
      <c r="N104" s="603"/>
      <c r="O104" s="603"/>
      <c r="P104" s="79"/>
      <c r="R104" s="78"/>
      <c r="T104" s="79"/>
      <c r="V104" s="78"/>
      <c r="W104" s="79"/>
      <c r="X104" s="80"/>
      <c r="Y104" s="78"/>
      <c r="AA104" s="79"/>
      <c r="AC104" s="78"/>
      <c r="AD104" s="77"/>
    </row>
    <row r="105" spans="2:30">
      <c r="C105" s="593" t="str">
        <f>9&amp;$G$1</f>
        <v>9楠小学校</v>
      </c>
      <c r="D105" s="594" t="str">
        <f>IFERROR(VLOOKUP(C105,室名リスト!$D:$G,3,FALSE),"")</f>
        <v>ワゴン</v>
      </c>
      <c r="E105" s="595">
        <f>IFERROR(VLOOKUP(C105,室名リスト!$D:$G,4,FALSE),"")</f>
        <v>4</v>
      </c>
      <c r="F105" s="94"/>
      <c r="G105" s="78"/>
      <c r="P105" s="79"/>
      <c r="R105" s="78"/>
      <c r="T105" s="79"/>
      <c r="V105" s="78"/>
      <c r="W105" s="79"/>
      <c r="X105" s="80"/>
      <c r="Y105" s="78"/>
      <c r="AA105" s="79"/>
      <c r="AC105" s="78"/>
      <c r="AD105" s="77"/>
    </row>
    <row r="106" spans="2:30">
      <c r="C106" s="593" t="str">
        <f>10&amp;$G$1</f>
        <v>10楠小学校</v>
      </c>
      <c r="D106" s="594" t="str">
        <f>IFERROR(VLOOKUP(C106,室名リスト!$D:$G,3,FALSE),"")</f>
        <v>休養室（給食室）</v>
      </c>
      <c r="E106" s="595">
        <f>IFERROR(VLOOKUP(C106,室名リスト!$D:$G,4,FALSE),"")</f>
        <v>5</v>
      </c>
      <c r="F106" s="94"/>
      <c r="G106" s="78"/>
      <c r="P106" s="79"/>
      <c r="R106" s="78"/>
      <c r="T106" s="79"/>
      <c r="V106" s="78"/>
      <c r="W106" s="79"/>
      <c r="X106" s="80"/>
      <c r="Y106" s="78"/>
      <c r="AA106" s="79"/>
      <c r="AC106" s="78"/>
      <c r="AD106" s="77"/>
    </row>
    <row r="107" spans="2:30">
      <c r="C107" s="593" t="str">
        <f>11&amp;$G$1</f>
        <v>11楠小学校</v>
      </c>
      <c r="D107" s="594" t="str">
        <f>IFERROR(VLOOKUP(C107,室名リスト!$D:$G,3,FALSE),"")</f>
        <v>会議室</v>
      </c>
      <c r="E107" s="595">
        <f>IFERROR(VLOOKUP(C107,室名リスト!$D:$G,4,FALSE),"")</f>
        <v>2</v>
      </c>
      <c r="F107" s="94"/>
      <c r="G107" s="78"/>
      <c r="P107" s="79"/>
      <c r="R107" s="78"/>
      <c r="T107" s="79"/>
      <c r="V107" s="78"/>
      <c r="W107" s="79"/>
      <c r="X107" s="80"/>
      <c r="Y107" s="78"/>
      <c r="AA107" s="79"/>
      <c r="AC107" s="78"/>
      <c r="AD107" s="77"/>
    </row>
    <row r="108" spans="2:30">
      <c r="C108" s="593" t="str">
        <f>12&amp;$G$1</f>
        <v>12楠小学校</v>
      </c>
      <c r="D108" s="594" t="str">
        <f>IFERROR(VLOOKUP(C108,室名リスト!$D:$G,3,FALSE),"")</f>
        <v>事務室</v>
      </c>
      <c r="E108" s="595">
        <f>IFERROR(VLOOKUP(C108,室名リスト!$D:$G,4,FALSE),"")</f>
        <v>2</v>
      </c>
      <c r="F108" s="94"/>
      <c r="G108" s="78"/>
      <c r="P108" s="79"/>
      <c r="R108" s="78"/>
      <c r="T108" s="79"/>
      <c r="V108" s="78"/>
      <c r="W108" s="79"/>
      <c r="X108" s="80"/>
      <c r="Y108" s="78"/>
      <c r="AA108" s="79"/>
      <c r="AC108" s="78"/>
      <c r="AD108" s="77"/>
    </row>
    <row r="109" spans="2:30">
      <c r="C109" s="593" t="str">
        <f>13&amp;$G$1</f>
        <v>13楠小学校</v>
      </c>
      <c r="D109" s="594" t="str">
        <f>IFERROR(VLOOKUP(C109,室名リスト!$D:$G,3,FALSE),"")</f>
        <v>相談室</v>
      </c>
      <c r="E109" s="595">
        <f>IFERROR(VLOOKUP(C109,室名リスト!$D:$G,4,FALSE),"")</f>
        <v>1</v>
      </c>
      <c r="F109" s="94"/>
      <c r="G109" s="78"/>
      <c r="P109" s="79"/>
      <c r="R109" s="78"/>
      <c r="T109" s="79"/>
      <c r="V109" s="78"/>
      <c r="W109" s="79"/>
      <c r="X109" s="80"/>
      <c r="Y109" s="78"/>
      <c r="AA109" s="79"/>
      <c r="AC109" s="78"/>
      <c r="AD109" s="77"/>
    </row>
    <row r="110" spans="2:30">
      <c r="C110" s="593" t="str">
        <f>14&amp;$G$1</f>
        <v>14楠小学校</v>
      </c>
      <c r="D110" s="594" t="str">
        <f>IFERROR(VLOOKUP(C110,室名リスト!$D:$G,3,FALSE),"")</f>
        <v>職員室</v>
      </c>
      <c r="E110" s="595">
        <f>IFERROR(VLOOKUP(C110,室名リスト!$D:$G,4,FALSE),"")</f>
        <v>2</v>
      </c>
      <c r="F110" s="94"/>
      <c r="G110" s="78"/>
      <c r="P110" s="79"/>
      <c r="R110" s="78"/>
      <c r="T110" s="79"/>
      <c r="V110" s="78"/>
      <c r="W110" s="79"/>
      <c r="X110" s="80"/>
      <c r="Y110" s="78"/>
      <c r="AA110" s="79"/>
      <c r="AC110" s="78"/>
      <c r="AD110" s="77"/>
    </row>
    <row r="111" spans="2:30">
      <c r="C111" s="593" t="str">
        <f>15&amp;$G$1</f>
        <v>15楠小学校</v>
      </c>
      <c r="D111" s="594" t="str">
        <f>IFERROR(VLOOKUP(C111,室名リスト!$D:$G,3,FALSE),"")</f>
        <v>校長室</v>
      </c>
      <c r="E111" s="595">
        <f>IFERROR(VLOOKUP(C111,室名リスト!$D:$G,4,FALSE),"")</f>
        <v>2</v>
      </c>
      <c r="F111" s="94"/>
      <c r="G111" s="78"/>
      <c r="P111" s="79"/>
      <c r="R111" s="78"/>
      <c r="T111" s="79"/>
      <c r="V111" s="78"/>
      <c r="W111" s="79"/>
      <c r="X111" s="80"/>
      <c r="Y111" s="78"/>
      <c r="AA111" s="79"/>
      <c r="AC111" s="78"/>
      <c r="AD111" s="77"/>
    </row>
    <row r="112" spans="2:30">
      <c r="C112" s="593" t="str">
        <f>16&amp;$G$1</f>
        <v>16楠小学校</v>
      </c>
      <c r="D112" s="594" t="str">
        <f>IFERROR(VLOOKUP(C112,室名リスト!$D:$G,3,FALSE),"")</f>
        <v>※保健室</v>
      </c>
      <c r="E112" s="595">
        <f>IFERROR(VLOOKUP(C112,室名リスト!$D:$G,4,FALSE),"")</f>
        <v>2</v>
      </c>
      <c r="F112" s="94"/>
      <c r="G112" s="78"/>
      <c r="P112" s="79"/>
      <c r="R112" s="78"/>
      <c r="T112" s="79"/>
      <c r="V112" s="78"/>
      <c r="W112" s="79"/>
      <c r="X112" s="80"/>
      <c r="Y112" s="78"/>
      <c r="AA112" s="79"/>
      <c r="AC112" s="78"/>
      <c r="AD112" s="77"/>
    </row>
    <row r="113" spans="3:30">
      <c r="C113" s="593" t="str">
        <f>17&amp;$G$1</f>
        <v>17楠小学校</v>
      </c>
      <c r="D113" s="594" t="str">
        <f>IFERROR(VLOOKUP(C113,室名リスト!$D:$G,3,FALSE),"")</f>
        <v>図書室</v>
      </c>
      <c r="E113" s="595">
        <f>IFERROR(VLOOKUP(C113,室名リスト!$D:$G,4,FALSE),"")</f>
        <v>1</v>
      </c>
      <c r="F113" s="94"/>
      <c r="G113" s="78"/>
      <c r="P113" s="79"/>
      <c r="R113" s="78"/>
      <c r="T113" s="79"/>
      <c r="V113" s="78"/>
      <c r="W113" s="79"/>
      <c r="X113" s="80"/>
      <c r="Y113" s="78"/>
      <c r="AA113" s="79"/>
      <c r="AC113" s="78"/>
      <c r="AD113" s="77"/>
    </row>
    <row r="114" spans="3:30">
      <c r="C114" s="593" t="str">
        <f>18&amp;$G$1</f>
        <v>18楠小学校</v>
      </c>
      <c r="D114" s="594" t="str">
        <f>IFERROR(VLOOKUP(C114,室名リスト!$D:$G,3,FALSE),"")</f>
        <v>低学年図書室</v>
      </c>
      <c r="E114" s="595">
        <f>IFERROR(VLOOKUP(C114,室名リスト!$D:$G,4,FALSE),"")</f>
        <v>1</v>
      </c>
      <c r="F114" s="94"/>
      <c r="G114" s="78"/>
      <c r="P114" s="79"/>
      <c r="R114" s="78"/>
      <c r="T114" s="79"/>
      <c r="V114" s="78"/>
      <c r="W114" s="79"/>
      <c r="X114" s="80"/>
      <c r="Y114" s="78"/>
      <c r="AA114" s="79"/>
      <c r="AC114" s="78"/>
      <c r="AD114" s="77"/>
    </row>
    <row r="115" spans="3:30">
      <c r="C115" s="593" t="str">
        <f>19&amp;$G$1</f>
        <v>19楠小学校</v>
      </c>
      <c r="D115" s="594" t="str">
        <f>IFERROR(VLOOKUP(C115,室名リスト!$D:$G,3,FALSE),"")</f>
        <v>コンピュータ室</v>
      </c>
      <c r="E115" s="595">
        <f>IFERROR(VLOOKUP(C115,室名リスト!$D:$G,4,FALSE),"")</f>
        <v>1</v>
      </c>
      <c r="F115" s="94"/>
      <c r="G115" s="78"/>
      <c r="P115" s="79"/>
      <c r="R115" s="78"/>
      <c r="T115" s="79"/>
      <c r="V115" s="78"/>
      <c r="W115" s="79"/>
      <c r="X115" s="80"/>
      <c r="Y115" s="78"/>
      <c r="AA115" s="79"/>
      <c r="AC115" s="78"/>
      <c r="AD115" s="77"/>
    </row>
    <row r="116" spans="3:30">
      <c r="C116" s="593" t="str">
        <f>20&amp;$G$1</f>
        <v>20楠小学校</v>
      </c>
      <c r="D116" s="594" t="str">
        <f>IFERROR(VLOOKUP(C116,室名リスト!$D:$G,3,FALSE),"")</f>
        <v>特別支援</v>
      </c>
      <c r="E116" s="595">
        <f>IFERROR(VLOOKUP(C116,室名リスト!$D:$G,4,FALSE),"")</f>
        <v>1</v>
      </c>
      <c r="F116" s="94"/>
      <c r="G116" s="78"/>
      <c r="P116" s="79"/>
      <c r="R116" s="78"/>
      <c r="T116" s="79"/>
      <c r="V116" s="78"/>
      <c r="W116" s="79"/>
      <c r="X116" s="80"/>
      <c r="Y116" s="78"/>
      <c r="AA116" s="79"/>
      <c r="AC116" s="78"/>
      <c r="AD116" s="77"/>
    </row>
    <row r="117" spans="3:30">
      <c r="C117" s="593" t="str">
        <f>21&amp;$G$1</f>
        <v>21楠小学校</v>
      </c>
      <c r="D117" s="594" t="str">
        <f>IFERROR(VLOOKUP(C117,室名リスト!$D:$G,3,FALSE),"")</f>
        <v>第2音楽室</v>
      </c>
      <c r="E117" s="595">
        <f>IFERROR(VLOOKUP(C117,室名リスト!$D:$G,4,FALSE),"")</f>
        <v>1</v>
      </c>
      <c r="F117" s="94"/>
      <c r="G117" s="78"/>
      <c r="P117" s="79"/>
      <c r="R117" s="78"/>
      <c r="T117" s="79"/>
      <c r="V117" s="78"/>
      <c r="W117" s="79"/>
      <c r="X117" s="80"/>
      <c r="Y117" s="78"/>
      <c r="AA117" s="79"/>
      <c r="AC117" s="78"/>
      <c r="AD117" s="77"/>
    </row>
    <row r="118" spans="3:30">
      <c r="C118" s="593" t="str">
        <f>22&amp;$G$1</f>
        <v>22楠小学校</v>
      </c>
      <c r="D118" s="594" t="str">
        <f>IFERROR(VLOOKUP(C118,室名リスト!$D:$G,3,FALSE),"")</f>
        <v>第1音楽室</v>
      </c>
      <c r="E118" s="595">
        <f>IFERROR(VLOOKUP(C118,室名リスト!$D:$G,4,FALSE),"")</f>
        <v>1</v>
      </c>
      <c r="F118" s="94"/>
      <c r="G118" s="78"/>
      <c r="P118" s="79"/>
      <c r="R118" s="78"/>
      <c r="T118" s="79"/>
      <c r="V118" s="78"/>
      <c r="W118" s="79"/>
      <c r="X118" s="80"/>
      <c r="Y118" s="78"/>
      <c r="AA118" s="79"/>
      <c r="AC118" s="78"/>
      <c r="AD118" s="77"/>
    </row>
    <row r="119" spans="3:30">
      <c r="C119" s="593" t="str">
        <f>23&amp;$G$1</f>
        <v>23楠小学校</v>
      </c>
      <c r="D119" s="594" t="str">
        <f>IFERROR(VLOOKUP(C119,室名リスト!$D:$G,3,FALSE),"")</f>
        <v>図工室</v>
      </c>
      <c r="E119" s="595">
        <f>IFERROR(VLOOKUP(C119,室名リスト!$D:$G,4,FALSE),"")</f>
        <v>1</v>
      </c>
      <c r="F119" s="94"/>
      <c r="G119" s="78"/>
      <c r="P119" s="79"/>
      <c r="R119" s="78"/>
      <c r="T119" s="79"/>
      <c r="V119" s="78"/>
      <c r="W119" s="79"/>
      <c r="X119" s="80"/>
      <c r="Y119" s="78"/>
      <c r="AA119" s="79"/>
      <c r="AC119" s="78"/>
      <c r="AD119" s="77"/>
    </row>
    <row r="120" spans="3:30">
      <c r="C120" s="593" t="str">
        <f>24&amp;$G$1</f>
        <v>24楠小学校</v>
      </c>
      <c r="D120" s="594" t="str">
        <f>IFERROR(VLOOKUP(C120,室名リスト!$D:$G,3,FALSE),"")</f>
        <v>学習準備室</v>
      </c>
      <c r="E120" s="595">
        <f>IFERROR(VLOOKUP(C120,室名リスト!$D:$G,4,FALSE),"")</f>
        <v>1</v>
      </c>
      <c r="F120" s="94"/>
      <c r="G120" s="78"/>
      <c r="P120" s="79"/>
      <c r="R120" s="78"/>
      <c r="T120" s="79"/>
      <c r="V120" s="78"/>
      <c r="W120" s="79"/>
      <c r="X120" s="80"/>
      <c r="Y120" s="78"/>
      <c r="AA120" s="79"/>
      <c r="AC120" s="78"/>
      <c r="AD120" s="77"/>
    </row>
    <row r="121" spans="3:30">
      <c r="C121" s="593" t="str">
        <f>25&amp;$G$1</f>
        <v>25楠小学校</v>
      </c>
      <c r="D121" s="594" t="str">
        <f>IFERROR(VLOOKUP(C121,室名リスト!$D:$G,3,FALSE),"")</f>
        <v/>
      </c>
      <c r="E121" s="595" t="str">
        <f>IFERROR(VLOOKUP(C121,室名リスト!$D:$G,4,FALSE),"")</f>
        <v/>
      </c>
      <c r="F121" s="94"/>
      <c r="G121" s="78"/>
      <c r="P121" s="79"/>
      <c r="R121" s="78"/>
      <c r="T121" s="79"/>
      <c r="V121" s="78"/>
      <c r="W121" s="79"/>
      <c r="X121" s="80"/>
      <c r="Y121" s="78"/>
      <c r="AA121" s="79"/>
      <c r="AC121" s="78"/>
      <c r="AD121" s="77"/>
    </row>
  </sheetData>
  <mergeCells count="107">
    <mergeCell ref="G100:M100"/>
    <mergeCell ref="G101:M101"/>
    <mergeCell ref="B65:B69"/>
    <mergeCell ref="B78:B82"/>
    <mergeCell ref="G96:M96"/>
    <mergeCell ref="G97:M97"/>
    <mergeCell ref="G98:M98"/>
    <mergeCell ref="G99:M99"/>
    <mergeCell ref="O62:P62"/>
    <mergeCell ref="Q62:R62"/>
    <mergeCell ref="O63:P63"/>
    <mergeCell ref="Q63:R63"/>
    <mergeCell ref="O64:P64"/>
    <mergeCell ref="Q64:R64"/>
    <mergeCell ref="O59:P59"/>
    <mergeCell ref="Q59:R59"/>
    <mergeCell ref="O60:P60"/>
    <mergeCell ref="Q60:R60"/>
    <mergeCell ref="O61:P61"/>
    <mergeCell ref="Q61:R61"/>
    <mergeCell ref="O56:P56"/>
    <mergeCell ref="Q56:R56"/>
    <mergeCell ref="O57:P57"/>
    <mergeCell ref="Q57:R57"/>
    <mergeCell ref="O58:P58"/>
    <mergeCell ref="Q58:R58"/>
    <mergeCell ref="O53:P53"/>
    <mergeCell ref="Q53:R53"/>
    <mergeCell ref="O54:P54"/>
    <mergeCell ref="Q54:R54"/>
    <mergeCell ref="O55:P55"/>
    <mergeCell ref="Q55:R55"/>
    <mergeCell ref="O50:P50"/>
    <mergeCell ref="Q50:R50"/>
    <mergeCell ref="O51:P51"/>
    <mergeCell ref="Q51:R51"/>
    <mergeCell ref="O52:P52"/>
    <mergeCell ref="Q52:R52"/>
    <mergeCell ref="O47:P47"/>
    <mergeCell ref="Q47:R47"/>
    <mergeCell ref="O48:P48"/>
    <mergeCell ref="Q48:R48"/>
    <mergeCell ref="O49:P49"/>
    <mergeCell ref="Q49:R49"/>
    <mergeCell ref="O44:P44"/>
    <mergeCell ref="Q44:R44"/>
    <mergeCell ref="O45:P45"/>
    <mergeCell ref="Q45:R45"/>
    <mergeCell ref="O46:P46"/>
    <mergeCell ref="Q46:R46"/>
    <mergeCell ref="O41:P41"/>
    <mergeCell ref="Q41:R41"/>
    <mergeCell ref="O42:P42"/>
    <mergeCell ref="Q42:R42"/>
    <mergeCell ref="O43:P43"/>
    <mergeCell ref="Q43:R43"/>
    <mergeCell ref="O38:P38"/>
    <mergeCell ref="Q38:R38"/>
    <mergeCell ref="O39:P39"/>
    <mergeCell ref="Q39:R39"/>
    <mergeCell ref="O40:P40"/>
    <mergeCell ref="Q40:R40"/>
    <mergeCell ref="O35:P35"/>
    <mergeCell ref="Q35:R35"/>
    <mergeCell ref="O36:P36"/>
    <mergeCell ref="Q36:R36"/>
    <mergeCell ref="O37:P37"/>
    <mergeCell ref="Q37:R37"/>
    <mergeCell ref="O32:P32"/>
    <mergeCell ref="Q32:R32"/>
    <mergeCell ref="O33:P33"/>
    <mergeCell ref="Q33:R33"/>
    <mergeCell ref="O34:P34"/>
    <mergeCell ref="Q34:R34"/>
    <mergeCell ref="O29:P29"/>
    <mergeCell ref="Q29:R29"/>
    <mergeCell ref="O30:P30"/>
    <mergeCell ref="Q30:R30"/>
    <mergeCell ref="O31:P31"/>
    <mergeCell ref="Q31:R31"/>
    <mergeCell ref="B22:B26"/>
    <mergeCell ref="C27:G27"/>
    <mergeCell ref="O27:P27"/>
    <mergeCell ref="Q27:R27"/>
    <mergeCell ref="O28:P28"/>
    <mergeCell ref="Q28:R28"/>
    <mergeCell ref="M3:X3"/>
    <mergeCell ref="Y3:AC3"/>
    <mergeCell ref="B3:B6"/>
    <mergeCell ref="C3:C6"/>
    <mergeCell ref="D3:D6"/>
    <mergeCell ref="E3:E6"/>
    <mergeCell ref="F3:F6"/>
    <mergeCell ref="AD3:AD6"/>
    <mergeCell ref="I4:J4"/>
    <mergeCell ref="K4:L4"/>
    <mergeCell ref="O4:P4"/>
    <mergeCell ref="Q4:R4"/>
    <mergeCell ref="S4:T4"/>
    <mergeCell ref="U4:V4"/>
    <mergeCell ref="Z4:AA4"/>
    <mergeCell ref="G1:K1"/>
    <mergeCell ref="Y1:Z1"/>
    <mergeCell ref="G3:G6"/>
    <mergeCell ref="H3:H6"/>
    <mergeCell ref="I3:L3"/>
    <mergeCell ref="AB4:AC4"/>
  </mergeCells>
  <phoneticPr fontId="4"/>
  <dataValidations count="3">
    <dataValidation type="list" allowBlank="1" showInputMessage="1" showErrorMessage="1" sqref="G28:G63">
      <formula1>"1,2,3,4,5"</formula1>
    </dataValidation>
    <dataValidation type="list" allowBlank="1" showInputMessage="1" showErrorMessage="1" sqref="G8">
      <formula1>"67.5㎡の室,職員室,校長室,保健室,相談室,会議室,その他居室（主に職員）,その他居室（授業想定）,洗浄室,休憩室,調理室,ワゴンルーム,下処理室,中学校の配膳室"</formula1>
    </dataValidation>
    <dataValidation type="list" allowBlank="1" showInputMessage="1" showErrorMessage="1" sqref="Y1:Z1">
      <formula1>$AH$3:$AH$4</formula1>
    </dataValidation>
  </dataValidations>
  <pageMargins left="0.70866141732283472" right="0.70866141732283472" top="0.74803149606299213" bottom="0.74803149606299213" header="0.31496062992125984" footer="0.31496062992125984"/>
  <pageSetup paperSize="8" scale="62" orientation="landscape" r:id="rId1"/>
  <ignoredErrors>
    <ignoredError sqref="C97:C12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室名リスト!$I$3:$I$57</xm:f>
          </x14:formula1>
          <xm:sqref>G1:K1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83"/>
  <sheetViews>
    <sheetView view="pageBreakPreview" zoomScaleNormal="115" zoomScaleSheetLayoutView="100" workbookViewId="0">
      <selection activeCell="I57" sqref="I57"/>
    </sheetView>
  </sheetViews>
  <sheetFormatPr defaultRowHeight="13.5"/>
  <cols>
    <col min="1" max="1" width="2.625" style="494" customWidth="1"/>
    <col min="2" max="7" width="3.625" style="88" customWidth="1"/>
    <col min="8" max="8" width="4.5" style="88" bestFit="1" customWidth="1"/>
    <col min="9" max="9" width="10.5" style="88" bestFit="1" customWidth="1"/>
    <col min="10" max="20" width="4.375" style="88" customWidth="1"/>
    <col min="21" max="21" width="4.5" style="88" customWidth="1"/>
    <col min="22" max="33" width="4.375" style="88" customWidth="1"/>
    <col min="34" max="37" width="4.25" style="88" customWidth="1"/>
    <col min="38" max="42" width="3.625" style="88" customWidth="1"/>
    <col min="43" max="48" width="3.625" style="494" customWidth="1"/>
    <col min="49" max="49" width="10" style="494" customWidth="1"/>
    <col min="50" max="76" width="3.625" style="494" customWidth="1"/>
    <col min="77" max="256" width="8.875" style="494"/>
    <col min="257" max="257" width="2.625" style="494" customWidth="1"/>
    <col min="258" max="304" width="3.625" style="494" customWidth="1"/>
    <col min="305" max="305" width="2.375" style="494" customWidth="1"/>
    <col min="306" max="332" width="3.625" style="494" customWidth="1"/>
    <col min="333" max="512" width="8.875" style="494"/>
    <col min="513" max="513" width="2.625" style="494" customWidth="1"/>
    <col min="514" max="560" width="3.625" style="494" customWidth="1"/>
    <col min="561" max="561" width="2.375" style="494" customWidth="1"/>
    <col min="562" max="588" width="3.625" style="494" customWidth="1"/>
    <col min="589" max="768" width="8.875" style="494"/>
    <col min="769" max="769" width="2.625" style="494" customWidth="1"/>
    <col min="770" max="816" width="3.625" style="494" customWidth="1"/>
    <col min="817" max="817" width="2.375" style="494" customWidth="1"/>
    <col min="818" max="844" width="3.625" style="494" customWidth="1"/>
    <col min="845" max="1024" width="8.875" style="494"/>
    <col min="1025" max="1025" width="2.625" style="494" customWidth="1"/>
    <col min="1026" max="1072" width="3.625" style="494" customWidth="1"/>
    <col min="1073" max="1073" width="2.375" style="494" customWidth="1"/>
    <col min="1074" max="1100" width="3.625" style="494" customWidth="1"/>
    <col min="1101" max="1280" width="8.875" style="494"/>
    <col min="1281" max="1281" width="2.625" style="494" customWidth="1"/>
    <col min="1282" max="1328" width="3.625" style="494" customWidth="1"/>
    <col min="1329" max="1329" width="2.375" style="494" customWidth="1"/>
    <col min="1330" max="1356" width="3.625" style="494" customWidth="1"/>
    <col min="1357" max="1536" width="8.875" style="494"/>
    <col min="1537" max="1537" width="2.625" style="494" customWidth="1"/>
    <col min="1538" max="1584" width="3.625" style="494" customWidth="1"/>
    <col min="1585" max="1585" width="2.375" style="494" customWidth="1"/>
    <col min="1586" max="1612" width="3.625" style="494" customWidth="1"/>
    <col min="1613" max="1792" width="8.875" style="494"/>
    <col min="1793" max="1793" width="2.625" style="494" customWidth="1"/>
    <col min="1794" max="1840" width="3.625" style="494" customWidth="1"/>
    <col min="1841" max="1841" width="2.375" style="494" customWidth="1"/>
    <col min="1842" max="1868" width="3.625" style="494" customWidth="1"/>
    <col min="1869" max="2048" width="8.875" style="494"/>
    <col min="2049" max="2049" width="2.625" style="494" customWidth="1"/>
    <col min="2050" max="2096" width="3.625" style="494" customWidth="1"/>
    <col min="2097" max="2097" width="2.375" style="494" customWidth="1"/>
    <col min="2098" max="2124" width="3.625" style="494" customWidth="1"/>
    <col min="2125" max="2304" width="8.875" style="494"/>
    <col min="2305" max="2305" width="2.625" style="494" customWidth="1"/>
    <col min="2306" max="2352" width="3.625" style="494" customWidth="1"/>
    <col min="2353" max="2353" width="2.375" style="494" customWidth="1"/>
    <col min="2354" max="2380" width="3.625" style="494" customWidth="1"/>
    <col min="2381" max="2560" width="8.875" style="494"/>
    <col min="2561" max="2561" width="2.625" style="494" customWidth="1"/>
    <col min="2562" max="2608" width="3.625" style="494" customWidth="1"/>
    <col min="2609" max="2609" width="2.375" style="494" customWidth="1"/>
    <col min="2610" max="2636" width="3.625" style="494" customWidth="1"/>
    <col min="2637" max="2816" width="8.875" style="494"/>
    <col min="2817" max="2817" width="2.625" style="494" customWidth="1"/>
    <col min="2818" max="2864" width="3.625" style="494" customWidth="1"/>
    <col min="2865" max="2865" width="2.375" style="494" customWidth="1"/>
    <col min="2866" max="2892" width="3.625" style="494" customWidth="1"/>
    <col min="2893" max="3072" width="8.875" style="494"/>
    <col min="3073" max="3073" width="2.625" style="494" customWidth="1"/>
    <col min="3074" max="3120" width="3.625" style="494" customWidth="1"/>
    <col min="3121" max="3121" width="2.375" style="494" customWidth="1"/>
    <col min="3122" max="3148" width="3.625" style="494" customWidth="1"/>
    <col min="3149" max="3328" width="8.875" style="494"/>
    <col min="3329" max="3329" width="2.625" style="494" customWidth="1"/>
    <col min="3330" max="3376" width="3.625" style="494" customWidth="1"/>
    <col min="3377" max="3377" width="2.375" style="494" customWidth="1"/>
    <col min="3378" max="3404" width="3.625" style="494" customWidth="1"/>
    <col min="3405" max="3584" width="8.875" style="494"/>
    <col min="3585" max="3585" width="2.625" style="494" customWidth="1"/>
    <col min="3586" max="3632" width="3.625" style="494" customWidth="1"/>
    <col min="3633" max="3633" width="2.375" style="494" customWidth="1"/>
    <col min="3634" max="3660" width="3.625" style="494" customWidth="1"/>
    <col min="3661" max="3840" width="8.875" style="494"/>
    <col min="3841" max="3841" width="2.625" style="494" customWidth="1"/>
    <col min="3842" max="3888" width="3.625" style="494" customWidth="1"/>
    <col min="3889" max="3889" width="2.375" style="494" customWidth="1"/>
    <col min="3890" max="3916" width="3.625" style="494" customWidth="1"/>
    <col min="3917" max="4096" width="8.875" style="494"/>
    <col min="4097" max="4097" width="2.625" style="494" customWidth="1"/>
    <col min="4098" max="4144" width="3.625" style="494" customWidth="1"/>
    <col min="4145" max="4145" width="2.375" style="494" customWidth="1"/>
    <col min="4146" max="4172" width="3.625" style="494" customWidth="1"/>
    <col min="4173" max="4352" width="8.875" style="494"/>
    <col min="4353" max="4353" width="2.625" style="494" customWidth="1"/>
    <col min="4354" max="4400" width="3.625" style="494" customWidth="1"/>
    <col min="4401" max="4401" width="2.375" style="494" customWidth="1"/>
    <col min="4402" max="4428" width="3.625" style="494" customWidth="1"/>
    <col min="4429" max="4608" width="8.875" style="494"/>
    <col min="4609" max="4609" width="2.625" style="494" customWidth="1"/>
    <col min="4610" max="4656" width="3.625" style="494" customWidth="1"/>
    <col min="4657" max="4657" width="2.375" style="494" customWidth="1"/>
    <col min="4658" max="4684" width="3.625" style="494" customWidth="1"/>
    <col min="4685" max="4864" width="8.875" style="494"/>
    <col min="4865" max="4865" width="2.625" style="494" customWidth="1"/>
    <col min="4866" max="4912" width="3.625" style="494" customWidth="1"/>
    <col min="4913" max="4913" width="2.375" style="494" customWidth="1"/>
    <col min="4914" max="4940" width="3.625" style="494" customWidth="1"/>
    <col min="4941" max="5120" width="8.875" style="494"/>
    <col min="5121" max="5121" width="2.625" style="494" customWidth="1"/>
    <col min="5122" max="5168" width="3.625" style="494" customWidth="1"/>
    <col min="5169" max="5169" width="2.375" style="494" customWidth="1"/>
    <col min="5170" max="5196" width="3.625" style="494" customWidth="1"/>
    <col min="5197" max="5376" width="8.875" style="494"/>
    <col min="5377" max="5377" width="2.625" style="494" customWidth="1"/>
    <col min="5378" max="5424" width="3.625" style="494" customWidth="1"/>
    <col min="5425" max="5425" width="2.375" style="494" customWidth="1"/>
    <col min="5426" max="5452" width="3.625" style="494" customWidth="1"/>
    <col min="5453" max="5632" width="8.875" style="494"/>
    <col min="5633" max="5633" width="2.625" style="494" customWidth="1"/>
    <col min="5634" max="5680" width="3.625" style="494" customWidth="1"/>
    <col min="5681" max="5681" width="2.375" style="494" customWidth="1"/>
    <col min="5682" max="5708" width="3.625" style="494" customWidth="1"/>
    <col min="5709" max="5888" width="8.875" style="494"/>
    <col min="5889" max="5889" width="2.625" style="494" customWidth="1"/>
    <col min="5890" max="5936" width="3.625" style="494" customWidth="1"/>
    <col min="5937" max="5937" width="2.375" style="494" customWidth="1"/>
    <col min="5938" max="5964" width="3.625" style="494" customWidth="1"/>
    <col min="5965" max="6144" width="8.875" style="494"/>
    <col min="6145" max="6145" width="2.625" style="494" customWidth="1"/>
    <col min="6146" max="6192" width="3.625" style="494" customWidth="1"/>
    <col min="6193" max="6193" width="2.375" style="494" customWidth="1"/>
    <col min="6194" max="6220" width="3.625" style="494" customWidth="1"/>
    <col min="6221" max="6400" width="8.875" style="494"/>
    <col min="6401" max="6401" width="2.625" style="494" customWidth="1"/>
    <col min="6402" max="6448" width="3.625" style="494" customWidth="1"/>
    <col min="6449" max="6449" width="2.375" style="494" customWidth="1"/>
    <col min="6450" max="6476" width="3.625" style="494" customWidth="1"/>
    <col min="6477" max="6656" width="8.875" style="494"/>
    <col min="6657" max="6657" width="2.625" style="494" customWidth="1"/>
    <col min="6658" max="6704" width="3.625" style="494" customWidth="1"/>
    <col min="6705" max="6705" width="2.375" style="494" customWidth="1"/>
    <col min="6706" max="6732" width="3.625" style="494" customWidth="1"/>
    <col min="6733" max="6912" width="8.875" style="494"/>
    <col min="6913" max="6913" width="2.625" style="494" customWidth="1"/>
    <col min="6914" max="6960" width="3.625" style="494" customWidth="1"/>
    <col min="6961" max="6961" width="2.375" style="494" customWidth="1"/>
    <col min="6962" max="6988" width="3.625" style="494" customWidth="1"/>
    <col min="6989" max="7168" width="8.875" style="494"/>
    <col min="7169" max="7169" width="2.625" style="494" customWidth="1"/>
    <col min="7170" max="7216" width="3.625" style="494" customWidth="1"/>
    <col min="7217" max="7217" width="2.375" style="494" customWidth="1"/>
    <col min="7218" max="7244" width="3.625" style="494" customWidth="1"/>
    <col min="7245" max="7424" width="8.875" style="494"/>
    <col min="7425" max="7425" width="2.625" style="494" customWidth="1"/>
    <col min="7426" max="7472" width="3.625" style="494" customWidth="1"/>
    <col min="7473" max="7473" width="2.375" style="494" customWidth="1"/>
    <col min="7474" max="7500" width="3.625" style="494" customWidth="1"/>
    <col min="7501" max="7680" width="8.875" style="494"/>
    <col min="7681" max="7681" width="2.625" style="494" customWidth="1"/>
    <col min="7682" max="7728" width="3.625" style="494" customWidth="1"/>
    <col min="7729" max="7729" width="2.375" style="494" customWidth="1"/>
    <col min="7730" max="7756" width="3.625" style="494" customWidth="1"/>
    <col min="7757" max="7936" width="8.875" style="494"/>
    <col min="7937" max="7937" width="2.625" style="494" customWidth="1"/>
    <col min="7938" max="7984" width="3.625" style="494" customWidth="1"/>
    <col min="7985" max="7985" width="2.375" style="494" customWidth="1"/>
    <col min="7986" max="8012" width="3.625" style="494" customWidth="1"/>
    <col min="8013" max="8192" width="8.875" style="494"/>
    <col min="8193" max="8193" width="2.625" style="494" customWidth="1"/>
    <col min="8194" max="8240" width="3.625" style="494" customWidth="1"/>
    <col min="8241" max="8241" width="2.375" style="494" customWidth="1"/>
    <col min="8242" max="8268" width="3.625" style="494" customWidth="1"/>
    <col min="8269" max="8448" width="8.875" style="494"/>
    <col min="8449" max="8449" width="2.625" style="494" customWidth="1"/>
    <col min="8450" max="8496" width="3.625" style="494" customWidth="1"/>
    <col min="8497" max="8497" width="2.375" style="494" customWidth="1"/>
    <col min="8498" max="8524" width="3.625" style="494" customWidth="1"/>
    <col min="8525" max="8704" width="8.875" style="494"/>
    <col min="8705" max="8705" width="2.625" style="494" customWidth="1"/>
    <col min="8706" max="8752" width="3.625" style="494" customWidth="1"/>
    <col min="8753" max="8753" width="2.375" style="494" customWidth="1"/>
    <col min="8754" max="8780" width="3.625" style="494" customWidth="1"/>
    <col min="8781" max="8960" width="8.875" style="494"/>
    <col min="8961" max="8961" width="2.625" style="494" customWidth="1"/>
    <col min="8962" max="9008" width="3.625" style="494" customWidth="1"/>
    <col min="9009" max="9009" width="2.375" style="494" customWidth="1"/>
    <col min="9010" max="9036" width="3.625" style="494" customWidth="1"/>
    <col min="9037" max="9216" width="8.875" style="494"/>
    <col min="9217" max="9217" width="2.625" style="494" customWidth="1"/>
    <col min="9218" max="9264" width="3.625" style="494" customWidth="1"/>
    <col min="9265" max="9265" width="2.375" style="494" customWidth="1"/>
    <col min="9266" max="9292" width="3.625" style="494" customWidth="1"/>
    <col min="9293" max="9472" width="8.875" style="494"/>
    <col min="9473" max="9473" width="2.625" style="494" customWidth="1"/>
    <col min="9474" max="9520" width="3.625" style="494" customWidth="1"/>
    <col min="9521" max="9521" width="2.375" style="494" customWidth="1"/>
    <col min="9522" max="9548" width="3.625" style="494" customWidth="1"/>
    <col min="9549" max="9728" width="8.875" style="494"/>
    <col min="9729" max="9729" width="2.625" style="494" customWidth="1"/>
    <col min="9730" max="9776" width="3.625" style="494" customWidth="1"/>
    <col min="9777" max="9777" width="2.375" style="494" customWidth="1"/>
    <col min="9778" max="9804" width="3.625" style="494" customWidth="1"/>
    <col min="9805" max="9984" width="8.875" style="494"/>
    <col min="9985" max="9985" width="2.625" style="494" customWidth="1"/>
    <col min="9986" max="10032" width="3.625" style="494" customWidth="1"/>
    <col min="10033" max="10033" width="2.375" style="494" customWidth="1"/>
    <col min="10034" max="10060" width="3.625" style="494" customWidth="1"/>
    <col min="10061" max="10240" width="8.875" style="494"/>
    <col min="10241" max="10241" width="2.625" style="494" customWidth="1"/>
    <col min="10242" max="10288" width="3.625" style="494" customWidth="1"/>
    <col min="10289" max="10289" width="2.375" style="494" customWidth="1"/>
    <col min="10290" max="10316" width="3.625" style="494" customWidth="1"/>
    <col min="10317" max="10496" width="8.875" style="494"/>
    <col min="10497" max="10497" width="2.625" style="494" customWidth="1"/>
    <col min="10498" max="10544" width="3.625" style="494" customWidth="1"/>
    <col min="10545" max="10545" width="2.375" style="494" customWidth="1"/>
    <col min="10546" max="10572" width="3.625" style="494" customWidth="1"/>
    <col min="10573" max="10752" width="8.875" style="494"/>
    <col min="10753" max="10753" width="2.625" style="494" customWidth="1"/>
    <col min="10754" max="10800" width="3.625" style="494" customWidth="1"/>
    <col min="10801" max="10801" width="2.375" style="494" customWidth="1"/>
    <col min="10802" max="10828" width="3.625" style="494" customWidth="1"/>
    <col min="10829" max="11008" width="8.875" style="494"/>
    <col min="11009" max="11009" width="2.625" style="494" customWidth="1"/>
    <col min="11010" max="11056" width="3.625" style="494" customWidth="1"/>
    <col min="11057" max="11057" width="2.375" style="494" customWidth="1"/>
    <col min="11058" max="11084" width="3.625" style="494" customWidth="1"/>
    <col min="11085" max="11264" width="8.875" style="494"/>
    <col min="11265" max="11265" width="2.625" style="494" customWidth="1"/>
    <col min="11266" max="11312" width="3.625" style="494" customWidth="1"/>
    <col min="11313" max="11313" width="2.375" style="494" customWidth="1"/>
    <col min="11314" max="11340" width="3.625" style="494" customWidth="1"/>
    <col min="11341" max="11520" width="8.875" style="494"/>
    <col min="11521" max="11521" width="2.625" style="494" customWidth="1"/>
    <col min="11522" max="11568" width="3.625" style="494" customWidth="1"/>
    <col min="11569" max="11569" width="2.375" style="494" customWidth="1"/>
    <col min="11570" max="11596" width="3.625" style="494" customWidth="1"/>
    <col min="11597" max="11776" width="8.875" style="494"/>
    <col min="11777" max="11777" width="2.625" style="494" customWidth="1"/>
    <col min="11778" max="11824" width="3.625" style="494" customWidth="1"/>
    <col min="11825" max="11825" width="2.375" style="494" customWidth="1"/>
    <col min="11826" max="11852" width="3.625" style="494" customWidth="1"/>
    <col min="11853" max="12032" width="8.875" style="494"/>
    <col min="12033" max="12033" width="2.625" style="494" customWidth="1"/>
    <col min="12034" max="12080" width="3.625" style="494" customWidth="1"/>
    <col min="12081" max="12081" width="2.375" style="494" customWidth="1"/>
    <col min="12082" max="12108" width="3.625" style="494" customWidth="1"/>
    <col min="12109" max="12288" width="8.875" style="494"/>
    <col min="12289" max="12289" width="2.625" style="494" customWidth="1"/>
    <col min="12290" max="12336" width="3.625" style="494" customWidth="1"/>
    <col min="12337" max="12337" width="2.375" style="494" customWidth="1"/>
    <col min="12338" max="12364" width="3.625" style="494" customWidth="1"/>
    <col min="12365" max="12544" width="8.875" style="494"/>
    <col min="12545" max="12545" width="2.625" style="494" customWidth="1"/>
    <col min="12546" max="12592" width="3.625" style="494" customWidth="1"/>
    <col min="12593" max="12593" width="2.375" style="494" customWidth="1"/>
    <col min="12594" max="12620" width="3.625" style="494" customWidth="1"/>
    <col min="12621" max="12800" width="8.875" style="494"/>
    <col min="12801" max="12801" width="2.625" style="494" customWidth="1"/>
    <col min="12802" max="12848" width="3.625" style="494" customWidth="1"/>
    <col min="12849" max="12849" width="2.375" style="494" customWidth="1"/>
    <col min="12850" max="12876" width="3.625" style="494" customWidth="1"/>
    <col min="12877" max="13056" width="8.875" style="494"/>
    <col min="13057" max="13057" width="2.625" style="494" customWidth="1"/>
    <col min="13058" max="13104" width="3.625" style="494" customWidth="1"/>
    <col min="13105" max="13105" width="2.375" style="494" customWidth="1"/>
    <col min="13106" max="13132" width="3.625" style="494" customWidth="1"/>
    <col min="13133" max="13312" width="8.875" style="494"/>
    <col min="13313" max="13313" width="2.625" style="494" customWidth="1"/>
    <col min="13314" max="13360" width="3.625" style="494" customWidth="1"/>
    <col min="13361" max="13361" width="2.375" style="494" customWidth="1"/>
    <col min="13362" max="13388" width="3.625" style="494" customWidth="1"/>
    <col min="13389" max="13568" width="8.875" style="494"/>
    <col min="13569" max="13569" width="2.625" style="494" customWidth="1"/>
    <col min="13570" max="13616" width="3.625" style="494" customWidth="1"/>
    <col min="13617" max="13617" width="2.375" style="494" customWidth="1"/>
    <col min="13618" max="13644" width="3.625" style="494" customWidth="1"/>
    <col min="13645" max="13824" width="8.875" style="494"/>
    <col min="13825" max="13825" width="2.625" style="494" customWidth="1"/>
    <col min="13826" max="13872" width="3.625" style="494" customWidth="1"/>
    <col min="13873" max="13873" width="2.375" style="494" customWidth="1"/>
    <col min="13874" max="13900" width="3.625" style="494" customWidth="1"/>
    <col min="13901" max="14080" width="8.875" style="494"/>
    <col min="14081" max="14081" width="2.625" style="494" customWidth="1"/>
    <col min="14082" max="14128" width="3.625" style="494" customWidth="1"/>
    <col min="14129" max="14129" width="2.375" style="494" customWidth="1"/>
    <col min="14130" max="14156" width="3.625" style="494" customWidth="1"/>
    <col min="14157" max="14336" width="8.875" style="494"/>
    <col min="14337" max="14337" width="2.625" style="494" customWidth="1"/>
    <col min="14338" max="14384" width="3.625" style="494" customWidth="1"/>
    <col min="14385" max="14385" width="2.375" style="494" customWidth="1"/>
    <col min="14386" max="14412" width="3.625" style="494" customWidth="1"/>
    <col min="14413" max="14592" width="8.875" style="494"/>
    <col min="14593" max="14593" width="2.625" style="494" customWidth="1"/>
    <col min="14594" max="14640" width="3.625" style="494" customWidth="1"/>
    <col min="14641" max="14641" width="2.375" style="494" customWidth="1"/>
    <col min="14642" max="14668" width="3.625" style="494" customWidth="1"/>
    <col min="14669" max="14848" width="8.875" style="494"/>
    <col min="14849" max="14849" width="2.625" style="494" customWidth="1"/>
    <col min="14850" max="14896" width="3.625" style="494" customWidth="1"/>
    <col min="14897" max="14897" width="2.375" style="494" customWidth="1"/>
    <col min="14898" max="14924" width="3.625" style="494" customWidth="1"/>
    <col min="14925" max="15104" width="8.875" style="494"/>
    <col min="15105" max="15105" width="2.625" style="494" customWidth="1"/>
    <col min="15106" max="15152" width="3.625" style="494" customWidth="1"/>
    <col min="15153" max="15153" width="2.375" style="494" customWidth="1"/>
    <col min="15154" max="15180" width="3.625" style="494" customWidth="1"/>
    <col min="15181" max="15360" width="8.875" style="494"/>
    <col min="15361" max="15361" width="2.625" style="494" customWidth="1"/>
    <col min="15362" max="15408" width="3.625" style="494" customWidth="1"/>
    <col min="15409" max="15409" width="2.375" style="494" customWidth="1"/>
    <col min="15410" max="15436" width="3.625" style="494" customWidth="1"/>
    <col min="15437" max="15616" width="8.875" style="494"/>
    <col min="15617" max="15617" width="2.625" style="494" customWidth="1"/>
    <col min="15618" max="15664" width="3.625" style="494" customWidth="1"/>
    <col min="15665" max="15665" width="2.375" style="494" customWidth="1"/>
    <col min="15666" max="15692" width="3.625" style="494" customWidth="1"/>
    <col min="15693" max="15872" width="8.875" style="494"/>
    <col min="15873" max="15873" width="2.625" style="494" customWidth="1"/>
    <col min="15874" max="15920" width="3.625" style="494" customWidth="1"/>
    <col min="15921" max="15921" width="2.375" style="494" customWidth="1"/>
    <col min="15922" max="15948" width="3.625" style="494" customWidth="1"/>
    <col min="15949" max="16128" width="8.875" style="494"/>
    <col min="16129" max="16129" width="2.625" style="494" customWidth="1"/>
    <col min="16130" max="16176" width="3.625" style="494" customWidth="1"/>
    <col min="16177" max="16177" width="2.375" style="494" customWidth="1"/>
    <col min="16178" max="16204" width="3.625" style="494" customWidth="1"/>
    <col min="16205" max="16384" width="8.875" style="494"/>
  </cols>
  <sheetData>
    <row r="1" spans="2:50">
      <c r="B1" s="165" t="s">
        <v>287</v>
      </c>
      <c r="K1" s="968" t="s">
        <v>174</v>
      </c>
      <c r="L1" s="968"/>
      <c r="M1" s="969" t="str">
        <f>'様式11-5'!G1</f>
        <v>楠小学校</v>
      </c>
      <c r="N1" s="970"/>
      <c r="O1" s="970"/>
      <c r="P1" s="970"/>
      <c r="Q1" s="970"/>
      <c r="R1" s="970"/>
      <c r="S1" s="971"/>
      <c r="U1" s="972" t="s">
        <v>599</v>
      </c>
      <c r="V1" s="972"/>
      <c r="W1" s="972"/>
      <c r="X1" s="605">
        <f>SUMIF(料金単価!$B$21:$B$25,'様式11-6①'!$Y$1,料金単価!$A$21:$A$25)</f>
        <v>1</v>
      </c>
      <c r="Y1" s="972" t="s">
        <v>594</v>
      </c>
      <c r="Z1" s="972"/>
      <c r="AA1" s="972"/>
      <c r="AB1" s="972"/>
      <c r="AC1" s="972"/>
      <c r="AD1" s="972"/>
      <c r="AE1" s="972"/>
      <c r="AF1" s="972"/>
      <c r="AG1" s="972"/>
      <c r="AH1" s="972"/>
      <c r="AI1" s="972"/>
      <c r="AJ1" s="972"/>
      <c r="AK1" s="972"/>
      <c r="AQ1" s="606"/>
      <c r="AR1" s="606"/>
      <c r="AS1" s="607"/>
      <c r="AT1" s="606"/>
      <c r="AU1" s="606"/>
      <c r="AV1" s="162" t="s">
        <v>600</v>
      </c>
      <c r="AX1" s="88"/>
    </row>
    <row r="2" spans="2:50">
      <c r="B2" s="608" t="s">
        <v>601</v>
      </c>
      <c r="K2" s="609"/>
      <c r="L2" s="609"/>
      <c r="M2" s="610"/>
      <c r="N2" s="610"/>
      <c r="O2" s="610"/>
      <c r="P2" s="610"/>
      <c r="Q2" s="610"/>
      <c r="R2" s="610"/>
      <c r="S2" s="610"/>
      <c r="AQ2" s="606"/>
      <c r="AR2" s="606"/>
      <c r="AS2" s="607"/>
      <c r="AT2" s="606"/>
      <c r="AU2" s="606"/>
      <c r="AV2" s="162"/>
      <c r="AX2" s="88"/>
    </row>
    <row r="3" spans="2:50">
      <c r="F3" s="611"/>
      <c r="H3" s="612" t="s">
        <v>289</v>
      </c>
    </row>
    <row r="4" spans="2:50" ht="14.25" thickBot="1">
      <c r="B4" s="88" t="s">
        <v>286</v>
      </c>
    </row>
    <row r="5" spans="2:50">
      <c r="B5" s="973"/>
      <c r="C5" s="974"/>
      <c r="D5" s="974"/>
      <c r="E5" s="974"/>
      <c r="F5" s="974"/>
      <c r="G5" s="974"/>
      <c r="H5" s="974"/>
      <c r="I5" s="975"/>
      <c r="J5" s="979" t="s">
        <v>285</v>
      </c>
      <c r="K5" s="979"/>
      <c r="L5" s="979"/>
      <c r="M5" s="979"/>
      <c r="N5" s="979"/>
      <c r="O5" s="979"/>
      <c r="P5" s="979"/>
      <c r="Q5" s="979"/>
      <c r="R5" s="980" t="s">
        <v>602</v>
      </c>
      <c r="S5" s="981"/>
      <c r="T5" s="981"/>
      <c r="U5" s="981"/>
      <c r="V5" s="980" t="s">
        <v>244</v>
      </c>
      <c r="W5" s="981"/>
      <c r="X5" s="981"/>
      <c r="Y5" s="981"/>
      <c r="Z5" s="981"/>
      <c r="AA5" s="981"/>
      <c r="AB5" s="981"/>
      <c r="AC5" s="982"/>
      <c r="AD5" s="981" t="s">
        <v>602</v>
      </c>
      <c r="AE5" s="981"/>
      <c r="AF5" s="981"/>
      <c r="AG5" s="982"/>
      <c r="AH5" s="983" t="s">
        <v>167</v>
      </c>
      <c r="AI5" s="974"/>
      <c r="AJ5" s="974"/>
      <c r="AK5" s="974"/>
      <c r="AL5" s="1010" t="s">
        <v>209</v>
      </c>
      <c r="AM5" s="1011"/>
      <c r="AN5" s="1011"/>
      <c r="AO5" s="1011"/>
      <c r="AP5" s="1011"/>
      <c r="AQ5" s="1011"/>
      <c r="AR5" s="1011"/>
      <c r="AS5" s="1011"/>
      <c r="AT5" s="1011"/>
      <c r="AU5" s="1011"/>
      <c r="AV5" s="1012"/>
    </row>
    <row r="6" spans="2:50" ht="14.25" thickBot="1">
      <c r="B6" s="976"/>
      <c r="C6" s="977"/>
      <c r="D6" s="977"/>
      <c r="E6" s="977"/>
      <c r="F6" s="977"/>
      <c r="G6" s="977"/>
      <c r="H6" s="977"/>
      <c r="I6" s="978"/>
      <c r="J6" s="1016" t="s">
        <v>284</v>
      </c>
      <c r="K6" s="1017"/>
      <c r="L6" s="1017" t="s">
        <v>283</v>
      </c>
      <c r="M6" s="1017"/>
      <c r="N6" s="1017" t="s">
        <v>282</v>
      </c>
      <c r="O6" s="1017"/>
      <c r="P6" s="1017" t="s">
        <v>281</v>
      </c>
      <c r="Q6" s="1018"/>
      <c r="R6" s="1016" t="s">
        <v>280</v>
      </c>
      <c r="S6" s="1017"/>
      <c r="T6" s="1017" t="s">
        <v>279</v>
      </c>
      <c r="U6" s="1019"/>
      <c r="V6" s="1016" t="s">
        <v>278</v>
      </c>
      <c r="W6" s="1017"/>
      <c r="X6" s="1017" t="s">
        <v>277</v>
      </c>
      <c r="Y6" s="1017"/>
      <c r="Z6" s="1017" t="s">
        <v>276</v>
      </c>
      <c r="AA6" s="1017"/>
      <c r="AB6" s="1017" t="s">
        <v>275</v>
      </c>
      <c r="AC6" s="1018"/>
      <c r="AD6" s="1036" t="s">
        <v>274</v>
      </c>
      <c r="AE6" s="1017"/>
      <c r="AF6" s="1017" t="s">
        <v>273</v>
      </c>
      <c r="AG6" s="1018"/>
      <c r="AH6" s="984"/>
      <c r="AI6" s="977"/>
      <c r="AJ6" s="977"/>
      <c r="AK6" s="977"/>
      <c r="AL6" s="1013"/>
      <c r="AM6" s="1014"/>
      <c r="AN6" s="1014"/>
      <c r="AO6" s="1014"/>
      <c r="AP6" s="1014"/>
      <c r="AQ6" s="1014"/>
      <c r="AR6" s="1014"/>
      <c r="AS6" s="1014"/>
      <c r="AT6" s="1014"/>
      <c r="AU6" s="1014"/>
      <c r="AV6" s="1015"/>
    </row>
    <row r="7" spans="2:50">
      <c r="B7" s="985" t="s">
        <v>272</v>
      </c>
      <c r="C7" s="986"/>
      <c r="D7" s="986"/>
      <c r="E7" s="986"/>
      <c r="F7" s="986"/>
      <c r="G7" s="987"/>
      <c r="H7" s="991" t="s">
        <v>271</v>
      </c>
      <c r="I7" s="992"/>
      <c r="J7" s="993">
        <f>IF($X$1=1,15,IF($X$1=2,15,IF($X$1=3,22,IF($X$1=4,22,IF($X$1=5,15,"-")))))</f>
        <v>15</v>
      </c>
      <c r="K7" s="994"/>
      <c r="L7" s="995">
        <f>IF($X$1=1,14,IF($X$1=2,21,IF($X$1=3,14,IF($X$1=4,14,IF($X$1=5,21,"-")))))</f>
        <v>14</v>
      </c>
      <c r="M7" s="996"/>
      <c r="N7" s="995" t="str">
        <f>IF($X$1=1,"-",IF($X$1=2,22,IF($X$1=3,"-",IF($X$1=4,"-",IF($X$1=5,22,"-")))))</f>
        <v>-</v>
      </c>
      <c r="O7" s="996"/>
      <c r="P7" s="995">
        <f>IF($X$1=1,13,IF($X$1=2,13,IF($X$1=3,20,IF($X$1=4,20,IF($X$1=5,13,"-")))))</f>
        <v>13</v>
      </c>
      <c r="Q7" s="996"/>
      <c r="R7" s="993" t="str">
        <f>IF($X$1=1,"-",IF($X$1=2,"-",IF($X$1=3,7,IF($X$1=4,7,IF($X$1=5,"-")))))</f>
        <v>-</v>
      </c>
      <c r="S7" s="994"/>
      <c r="T7" s="1033" t="str">
        <f>IF($X$1=1,"-",IF($X$1=2,"-",IF($X$1=3,"-",IF($X$1=4,"-",IF($X$1=5,"-","-")))))</f>
        <v>-</v>
      </c>
      <c r="U7" s="1034"/>
      <c r="V7" s="993">
        <f>IF($X$1=1,17,IF($X$1=2,20,IF($X$1=3,17,IF($X$1=4,"-",IF($X$1=5,20,"-")))))</f>
        <v>17</v>
      </c>
      <c r="W7" s="994"/>
      <c r="X7" s="995">
        <f>IF($X$1=1,16,IF($X$1=2,19,IF($X$1=3,16,IF($X$1=4,"-",IF($X$1=5,19,"-")))))</f>
        <v>16</v>
      </c>
      <c r="Y7" s="994"/>
      <c r="Z7" s="995">
        <f>IF($X$1=1,18,IF($X$1=2,18,IF($X$1=3,16,IF($X$1=4,"-",IF($X$1=5,18,"-")))))</f>
        <v>18</v>
      </c>
      <c r="AA7" s="994"/>
      <c r="AB7" s="995">
        <f>IF($X$1=1,14,IF($X$1=2,14,IF($X$1=3,15,IF($X$1=4,"-",IF($X$1=5,14,"-")))))</f>
        <v>14</v>
      </c>
      <c r="AC7" s="1035"/>
      <c r="AD7" s="993" t="str">
        <f>IF($X$1=1,"-",IF($X$1=2,"-",IF($X$1=3,"-",IF($X$1=4,"-",IF($X$1=5,"-","-")))))</f>
        <v>-</v>
      </c>
      <c r="AE7" s="994"/>
      <c r="AF7" s="995" t="str">
        <f>IF($X$1=1,"-",IF($X$1=2,"-",IF($X$1=3,7,IF($X$1=4,7,IF($X$1=5,"-","-")))))</f>
        <v>-</v>
      </c>
      <c r="AG7" s="996"/>
      <c r="AH7" s="1008"/>
      <c r="AI7" s="1009"/>
      <c r="AJ7" s="1020"/>
      <c r="AK7" s="1021"/>
      <c r="AL7" s="1024"/>
      <c r="AM7" s="1025"/>
      <c r="AN7" s="1025"/>
      <c r="AO7" s="1025"/>
      <c r="AP7" s="1025"/>
      <c r="AQ7" s="1025"/>
      <c r="AR7" s="1025"/>
      <c r="AS7" s="1025"/>
      <c r="AT7" s="1025"/>
      <c r="AU7" s="1025"/>
      <c r="AV7" s="1026"/>
    </row>
    <row r="8" spans="2:50">
      <c r="B8" s="985"/>
      <c r="C8" s="986"/>
      <c r="D8" s="986"/>
      <c r="E8" s="986"/>
      <c r="F8" s="986"/>
      <c r="G8" s="987"/>
      <c r="H8" s="991" t="s">
        <v>270</v>
      </c>
      <c r="I8" s="992"/>
      <c r="J8" s="1027">
        <f>IF($X$1=1,8,IF($X$1=2,10,IF($X$1=3,9,IF($X$1=4,9,IF($X$1=5,9,"-")))))</f>
        <v>8</v>
      </c>
      <c r="K8" s="1028"/>
      <c r="L8" s="1028">
        <f t="shared" ref="L8" si="0">IF($X$1=1,15,IF($X$1=2,15,IF($X$1=3,22,IF($X$1=4,22,IF($X$1=5,15,"-")))))</f>
        <v>15</v>
      </c>
      <c r="M8" s="1028"/>
      <c r="N8" s="1028">
        <f t="shared" ref="N8" si="1">IF($X$1=1,15,IF($X$1=2,15,IF($X$1=3,22,IF($X$1=4,22,IF($X$1=5,15,"-")))))</f>
        <v>15</v>
      </c>
      <c r="O8" s="1028"/>
      <c r="P8" s="1028">
        <f t="shared" ref="P8" si="2">IF($X$1=1,15,IF($X$1=2,15,IF($X$1=3,22,IF($X$1=4,22,IF($X$1=5,15,"-")))))</f>
        <v>15</v>
      </c>
      <c r="Q8" s="1029"/>
      <c r="R8" s="1030" t="str">
        <f>IF($X$1=1,"-",IF($X$1=2,"-",IF($X$1=3,7,IF($X$1=4,9,IF($X$1=5,"-","-")))))</f>
        <v>-</v>
      </c>
      <c r="S8" s="1031"/>
      <c r="T8" s="1006" t="str">
        <f>IF($X$1=1,"-",IF($X$1=2,"-",IF($X$1=3,"-",IF($X$1=4,"-",IF($X$1=5,"-","-")))))</f>
        <v>-</v>
      </c>
      <c r="U8" s="1032"/>
      <c r="V8" s="1027">
        <f>IF($X$1=1,8,IF($X$1=2,10,IF($X$1=3,9,IF($X$1=4,"-",IF($X$1=5,9,"-")))))</f>
        <v>8</v>
      </c>
      <c r="W8" s="1028"/>
      <c r="X8" s="1028">
        <f t="shared" ref="X8" si="3">IF($X$1=1,15,IF($X$1=2,15,IF($X$1=3,22,IF($X$1=4,22,IF($X$1=5,15,"-")))))</f>
        <v>15</v>
      </c>
      <c r="Y8" s="1028"/>
      <c r="Z8" s="1028">
        <f t="shared" ref="Z8" si="4">IF($X$1=1,15,IF($X$1=2,15,IF($X$1=3,22,IF($X$1=4,22,IF($X$1=5,15,"-")))))</f>
        <v>15</v>
      </c>
      <c r="AA8" s="1028"/>
      <c r="AB8" s="1028">
        <f t="shared" ref="AB8" si="5">IF($X$1=1,15,IF($X$1=2,15,IF($X$1=3,22,IF($X$1=4,22,IF($X$1=5,15,"-")))))</f>
        <v>15</v>
      </c>
      <c r="AC8" s="1029"/>
      <c r="AD8" s="1030" t="str">
        <f>IF($X$1=1,"-",IF($X$1=2,"-",IF($X$1=3,"-",IF($X$1=4,"-",IF($X$1=5,"-","-")))))</f>
        <v>-</v>
      </c>
      <c r="AE8" s="1031"/>
      <c r="AF8" s="1006" t="str">
        <f>IF($X$1=1,"-",IF($X$1=2,"-",IF($X$1=3,9,IF($X$1=4,9,IF($X$1=5,"-","-")))))</f>
        <v>-</v>
      </c>
      <c r="AG8" s="1007"/>
      <c r="AH8" s="1008"/>
      <c r="AI8" s="1009"/>
      <c r="AJ8" s="1020"/>
      <c r="AK8" s="1021"/>
      <c r="AL8" s="1039"/>
      <c r="AM8" s="1040"/>
      <c r="AN8" s="1040"/>
      <c r="AO8" s="1040"/>
      <c r="AP8" s="1040"/>
      <c r="AQ8" s="1040"/>
      <c r="AR8" s="1040"/>
      <c r="AS8" s="1040"/>
      <c r="AT8" s="1040"/>
      <c r="AU8" s="1040"/>
      <c r="AV8" s="1041"/>
    </row>
    <row r="9" spans="2:50">
      <c r="B9" s="985"/>
      <c r="C9" s="986"/>
      <c r="D9" s="986"/>
      <c r="E9" s="986"/>
      <c r="F9" s="986"/>
      <c r="G9" s="987"/>
      <c r="H9" s="1044" t="s">
        <v>245</v>
      </c>
      <c r="I9" s="1045"/>
      <c r="J9" s="1046" t="s">
        <v>604</v>
      </c>
      <c r="K9" s="1047"/>
      <c r="L9" s="1047">
        <f>+L7*$J$8</f>
        <v>112</v>
      </c>
      <c r="M9" s="1047"/>
      <c r="N9" s="1047" t="str">
        <f>IF(N7="-","-",+N7*$J$8)</f>
        <v>-</v>
      </c>
      <c r="O9" s="1047"/>
      <c r="P9" s="1047">
        <f>+P7*$J$8</f>
        <v>104</v>
      </c>
      <c r="Q9" s="1047"/>
      <c r="R9" s="1003" t="s">
        <v>604</v>
      </c>
      <c r="S9" s="1004"/>
      <c r="T9" s="1004" t="s">
        <v>604</v>
      </c>
      <c r="U9" s="1005"/>
      <c r="V9" s="1003" t="s">
        <v>604</v>
      </c>
      <c r="W9" s="1004"/>
      <c r="X9" s="1004" t="s">
        <v>604</v>
      </c>
      <c r="Y9" s="1004"/>
      <c r="Z9" s="1004" t="s">
        <v>605</v>
      </c>
      <c r="AA9" s="1004"/>
      <c r="AB9" s="1004" t="s">
        <v>604</v>
      </c>
      <c r="AC9" s="1005"/>
      <c r="AD9" s="1003" t="s">
        <v>604</v>
      </c>
      <c r="AE9" s="1004"/>
      <c r="AF9" s="1004" t="s">
        <v>604</v>
      </c>
      <c r="AG9" s="1005"/>
      <c r="AH9" s="1037">
        <f>SUM(J9:AG9)</f>
        <v>216</v>
      </c>
      <c r="AI9" s="1038"/>
      <c r="AJ9" s="1020"/>
      <c r="AK9" s="1021"/>
      <c r="AL9" s="1039"/>
      <c r="AM9" s="1040"/>
      <c r="AN9" s="1040"/>
      <c r="AO9" s="1040"/>
      <c r="AP9" s="1040"/>
      <c r="AQ9" s="1040"/>
      <c r="AR9" s="1040"/>
      <c r="AS9" s="1040"/>
      <c r="AT9" s="1040"/>
      <c r="AU9" s="1040"/>
      <c r="AV9" s="1041"/>
    </row>
    <row r="10" spans="2:50">
      <c r="B10" s="988"/>
      <c r="C10" s="989"/>
      <c r="D10" s="989"/>
      <c r="E10" s="989"/>
      <c r="F10" s="989"/>
      <c r="G10" s="990"/>
      <c r="H10" s="1042" t="s">
        <v>228</v>
      </c>
      <c r="I10" s="1043"/>
      <c r="J10" s="997">
        <f>+J7*$J$8</f>
        <v>120</v>
      </c>
      <c r="K10" s="998"/>
      <c r="L10" s="998" t="s">
        <v>604</v>
      </c>
      <c r="M10" s="998"/>
      <c r="N10" s="998" t="s">
        <v>604</v>
      </c>
      <c r="O10" s="998"/>
      <c r="P10" s="998" t="s">
        <v>604</v>
      </c>
      <c r="Q10" s="999"/>
      <c r="R10" s="1000" t="str">
        <f>IF(R7="-","-",+R7*$R$8)</f>
        <v>-</v>
      </c>
      <c r="S10" s="1001"/>
      <c r="T10" s="1001" t="s">
        <v>605</v>
      </c>
      <c r="U10" s="1002"/>
      <c r="V10" s="1000">
        <f>IF(V7="-","-",+V7*$V$8)</f>
        <v>136</v>
      </c>
      <c r="W10" s="1001"/>
      <c r="X10" s="1080">
        <f t="shared" ref="X10" si="6">IF(X7="-","-",+X7*$V$8)</f>
        <v>128</v>
      </c>
      <c r="Y10" s="1081"/>
      <c r="Z10" s="1080">
        <f t="shared" ref="Z10" si="7">IF(Z7="-","-",+Z7*$V$8)</f>
        <v>144</v>
      </c>
      <c r="AA10" s="1081"/>
      <c r="AB10" s="1080">
        <f t="shared" ref="AB10" si="8">IF(AB7="-","-",+AB7*$V$8)</f>
        <v>112</v>
      </c>
      <c r="AC10" s="1082"/>
      <c r="AD10" s="1000" t="s">
        <v>604</v>
      </c>
      <c r="AE10" s="1001"/>
      <c r="AF10" s="1001" t="str">
        <f>IF(AF7="-","-",+AF7*$AF$8)</f>
        <v>-</v>
      </c>
      <c r="AG10" s="1002"/>
      <c r="AH10" s="1083">
        <f>SUM(J10:AG10)</f>
        <v>640</v>
      </c>
      <c r="AI10" s="1022"/>
      <c r="AJ10" s="1022"/>
      <c r="AK10" s="1023"/>
      <c r="AL10" s="1069"/>
      <c r="AM10" s="1070"/>
      <c r="AN10" s="1070"/>
      <c r="AO10" s="1070"/>
      <c r="AP10" s="1070"/>
      <c r="AQ10" s="1070"/>
      <c r="AR10" s="1070"/>
      <c r="AS10" s="1070"/>
      <c r="AT10" s="1070"/>
      <c r="AU10" s="1070"/>
      <c r="AV10" s="1071"/>
    </row>
    <row r="11" spans="2:50">
      <c r="B11" s="1072" t="s">
        <v>269</v>
      </c>
      <c r="C11" s="1073"/>
      <c r="D11" s="1073"/>
      <c r="E11" s="1073"/>
      <c r="F11" s="1073"/>
      <c r="G11" s="1073"/>
      <c r="H11" s="1073"/>
      <c r="I11" s="1074"/>
      <c r="J11" s="1075">
        <v>0.35</v>
      </c>
      <c r="K11" s="1076"/>
      <c r="L11" s="1076">
        <v>0.7</v>
      </c>
      <c r="M11" s="1076"/>
      <c r="N11" s="1076">
        <v>0.8</v>
      </c>
      <c r="O11" s="1076"/>
      <c r="P11" s="1076">
        <v>0.5</v>
      </c>
      <c r="Q11" s="1077"/>
      <c r="R11" s="1078">
        <v>0.3</v>
      </c>
      <c r="S11" s="1063"/>
      <c r="T11" s="1059" t="s">
        <v>604</v>
      </c>
      <c r="U11" s="1060"/>
      <c r="V11" s="1079">
        <v>0.45</v>
      </c>
      <c r="W11" s="1061"/>
      <c r="X11" s="1061">
        <v>0.6</v>
      </c>
      <c r="Y11" s="1061"/>
      <c r="Z11" s="1061">
        <v>0.6</v>
      </c>
      <c r="AA11" s="1061"/>
      <c r="AB11" s="1061">
        <v>0.35</v>
      </c>
      <c r="AC11" s="1062"/>
      <c r="AD11" s="1058" t="s">
        <v>261</v>
      </c>
      <c r="AE11" s="1059"/>
      <c r="AF11" s="1063">
        <v>0.3</v>
      </c>
      <c r="AG11" s="1064"/>
      <c r="AH11" s="1065"/>
      <c r="AI11" s="1066"/>
      <c r="AJ11" s="1067"/>
      <c r="AK11" s="1068"/>
      <c r="AL11" s="1048"/>
      <c r="AM11" s="1049"/>
      <c r="AN11" s="1049"/>
      <c r="AO11" s="1049"/>
      <c r="AP11" s="1049"/>
      <c r="AQ11" s="1049"/>
      <c r="AR11" s="1049"/>
      <c r="AS11" s="1049"/>
      <c r="AT11" s="1049"/>
      <c r="AU11" s="1049"/>
      <c r="AV11" s="1050"/>
    </row>
    <row r="12" spans="2:50">
      <c r="B12" s="1051" t="s">
        <v>268</v>
      </c>
      <c r="C12" s="1052"/>
      <c r="D12" s="1052"/>
      <c r="E12" s="1052"/>
      <c r="F12" s="1052"/>
      <c r="G12" s="1053"/>
      <c r="H12" s="1054" t="s">
        <v>245</v>
      </c>
      <c r="I12" s="1055"/>
      <c r="J12" s="1056" t="s">
        <v>604</v>
      </c>
      <c r="K12" s="1057"/>
      <c r="L12" s="1057">
        <f>+L9*L11</f>
        <v>78.399999999999991</v>
      </c>
      <c r="M12" s="1057"/>
      <c r="N12" s="1057" t="str">
        <f>IF(N9="-","-",+N9*N11)</f>
        <v>-</v>
      </c>
      <c r="O12" s="1057"/>
      <c r="P12" s="1057">
        <f>+P9*P11</f>
        <v>52</v>
      </c>
      <c r="Q12" s="1057"/>
      <c r="R12" s="1058" t="s">
        <v>604</v>
      </c>
      <c r="S12" s="1059"/>
      <c r="T12" s="1059" t="s">
        <v>606</v>
      </c>
      <c r="U12" s="1060"/>
      <c r="V12" s="1003" t="s">
        <v>605</v>
      </c>
      <c r="W12" s="1004"/>
      <c r="X12" s="1004" t="s">
        <v>606</v>
      </c>
      <c r="Y12" s="1004"/>
      <c r="Z12" s="1004" t="s">
        <v>605</v>
      </c>
      <c r="AA12" s="1004"/>
      <c r="AB12" s="1004" t="s">
        <v>604</v>
      </c>
      <c r="AC12" s="1005"/>
      <c r="AD12" s="1058" t="s">
        <v>607</v>
      </c>
      <c r="AE12" s="1059"/>
      <c r="AF12" s="1059" t="s">
        <v>604</v>
      </c>
      <c r="AG12" s="1094"/>
      <c r="AH12" s="1065">
        <f t="shared" ref="AH12:AH25" si="9">SUM(J12:AG12)</f>
        <v>130.39999999999998</v>
      </c>
      <c r="AI12" s="1066"/>
      <c r="AJ12" s="1066">
        <f>SUM(AH12:AI13)</f>
        <v>435.99999999999994</v>
      </c>
      <c r="AK12" s="1089"/>
      <c r="AL12" s="1090"/>
      <c r="AM12" s="1091"/>
      <c r="AN12" s="1091"/>
      <c r="AO12" s="1091"/>
      <c r="AP12" s="1091"/>
      <c r="AQ12" s="1091"/>
      <c r="AR12" s="1091"/>
      <c r="AS12" s="1091"/>
      <c r="AT12" s="1091"/>
      <c r="AU12" s="1091"/>
      <c r="AV12" s="1092"/>
    </row>
    <row r="13" spans="2:50">
      <c r="B13" s="988"/>
      <c r="C13" s="989"/>
      <c r="D13" s="989"/>
      <c r="E13" s="989"/>
      <c r="F13" s="989"/>
      <c r="G13" s="990"/>
      <c r="H13" s="1042" t="s">
        <v>228</v>
      </c>
      <c r="I13" s="1043"/>
      <c r="J13" s="997">
        <f>+J10*J11</f>
        <v>42</v>
      </c>
      <c r="K13" s="998"/>
      <c r="L13" s="998" t="s">
        <v>605</v>
      </c>
      <c r="M13" s="998"/>
      <c r="N13" s="998" t="s">
        <v>604</v>
      </c>
      <c r="O13" s="998"/>
      <c r="P13" s="998" t="s">
        <v>604</v>
      </c>
      <c r="Q13" s="999"/>
      <c r="R13" s="1000" t="str">
        <f>IF(R10="-","-",+R10*R11)</f>
        <v>-</v>
      </c>
      <c r="S13" s="1001"/>
      <c r="T13" s="1001" t="s">
        <v>604</v>
      </c>
      <c r="U13" s="1080"/>
      <c r="V13" s="1093">
        <f>IF(V10="-","-",+V10*V11)</f>
        <v>61.2</v>
      </c>
      <c r="W13" s="1087"/>
      <c r="X13" s="1086">
        <f t="shared" ref="X13" si="10">IF(X10="-","-",+X10*X11)</f>
        <v>76.8</v>
      </c>
      <c r="Y13" s="1087"/>
      <c r="Z13" s="1086">
        <f t="shared" ref="Z13" si="11">IF(Z10="-","-",+Z10*Z11)</f>
        <v>86.399999999999991</v>
      </c>
      <c r="AA13" s="1087"/>
      <c r="AB13" s="1086">
        <f t="shared" ref="AB13" si="12">IF(AB10="-","-",+AB10*AB11)</f>
        <v>39.199999999999996</v>
      </c>
      <c r="AC13" s="1088"/>
      <c r="AD13" s="1000" t="s">
        <v>607</v>
      </c>
      <c r="AE13" s="1001"/>
      <c r="AF13" s="1001" t="str">
        <f t="shared" ref="AF13" si="13">IF(AF10="-","-",+AF10*AF11)</f>
        <v>-</v>
      </c>
      <c r="AG13" s="1002"/>
      <c r="AH13" s="1083">
        <f t="shared" si="9"/>
        <v>305.59999999999997</v>
      </c>
      <c r="AI13" s="1022"/>
      <c r="AJ13" s="1022"/>
      <c r="AK13" s="1023"/>
      <c r="AL13" s="1069"/>
      <c r="AM13" s="1070"/>
      <c r="AN13" s="1070"/>
      <c r="AO13" s="1070"/>
      <c r="AP13" s="1070"/>
      <c r="AQ13" s="1070"/>
      <c r="AR13" s="1070"/>
      <c r="AS13" s="1070"/>
      <c r="AT13" s="1070"/>
      <c r="AU13" s="1070"/>
      <c r="AV13" s="1071"/>
    </row>
    <row r="14" spans="2:50">
      <c r="B14" s="1051" t="s">
        <v>267</v>
      </c>
      <c r="C14" s="1052"/>
      <c r="D14" s="1052"/>
      <c r="E14" s="1052"/>
      <c r="F14" s="1052"/>
      <c r="G14" s="1053"/>
      <c r="H14" s="1054" t="s">
        <v>245</v>
      </c>
      <c r="I14" s="1055"/>
      <c r="J14" s="1056" t="s">
        <v>605</v>
      </c>
      <c r="K14" s="1057"/>
      <c r="L14" s="1084">
        <f>IF(L9="-",31*24,31*24-L9)</f>
        <v>632</v>
      </c>
      <c r="M14" s="1084"/>
      <c r="N14" s="1059">
        <f>IF(N9="-",31*24,31*24-N9)</f>
        <v>744</v>
      </c>
      <c r="O14" s="1059"/>
      <c r="P14" s="1084">
        <f>IF(P9="-",30*24,30*24-P9)</f>
        <v>616</v>
      </c>
      <c r="Q14" s="1085"/>
      <c r="R14" s="1058" t="s">
        <v>604</v>
      </c>
      <c r="S14" s="1059"/>
      <c r="T14" s="1059" t="s">
        <v>605</v>
      </c>
      <c r="U14" s="1060"/>
      <c r="V14" s="1058" t="s">
        <v>607</v>
      </c>
      <c r="W14" s="1059"/>
      <c r="X14" s="1059" t="s">
        <v>604</v>
      </c>
      <c r="Y14" s="1059"/>
      <c r="Z14" s="1059" t="s">
        <v>604</v>
      </c>
      <c r="AA14" s="1059"/>
      <c r="AB14" s="1059" t="s">
        <v>606</v>
      </c>
      <c r="AC14" s="1094"/>
      <c r="AD14" s="1058" t="s">
        <v>605</v>
      </c>
      <c r="AE14" s="1059"/>
      <c r="AF14" s="1059" t="s">
        <v>606</v>
      </c>
      <c r="AG14" s="1094"/>
      <c r="AH14" s="1065">
        <f t="shared" si="9"/>
        <v>1992</v>
      </c>
      <c r="AI14" s="1066"/>
      <c r="AJ14" s="1066">
        <f>SUM(AH14:AI15)</f>
        <v>7904</v>
      </c>
      <c r="AK14" s="1089"/>
      <c r="AL14" s="1090"/>
      <c r="AM14" s="1091"/>
      <c r="AN14" s="1091"/>
      <c r="AO14" s="1091"/>
      <c r="AP14" s="1091"/>
      <c r="AQ14" s="1091"/>
      <c r="AR14" s="1091"/>
      <c r="AS14" s="1091"/>
      <c r="AT14" s="1091"/>
      <c r="AU14" s="1091"/>
      <c r="AV14" s="1092"/>
    </row>
    <row r="15" spans="2:50" ht="14.25" thickBot="1">
      <c r="B15" s="985"/>
      <c r="C15" s="986"/>
      <c r="D15" s="986"/>
      <c r="E15" s="986"/>
      <c r="F15" s="986"/>
      <c r="G15" s="987"/>
      <c r="H15" s="1116" t="s">
        <v>228</v>
      </c>
      <c r="I15" s="1117"/>
      <c r="J15" s="1118">
        <f>IF(J10="-",30*24,30*24-J10)</f>
        <v>600</v>
      </c>
      <c r="K15" s="1119"/>
      <c r="L15" s="1120" t="s">
        <v>605</v>
      </c>
      <c r="M15" s="995"/>
      <c r="N15" s="1120" t="s">
        <v>605</v>
      </c>
      <c r="O15" s="995"/>
      <c r="P15" s="1120" t="s">
        <v>604</v>
      </c>
      <c r="Q15" s="1121"/>
      <c r="R15" s="1122">
        <f>IF(R10="-",31*24,31*24-R10)</f>
        <v>744</v>
      </c>
      <c r="S15" s="1110"/>
      <c r="T15" s="1110">
        <f>IF(T10="-",30*24,30*24-T10)</f>
        <v>720</v>
      </c>
      <c r="U15" s="1123"/>
      <c r="V15" s="1122">
        <f>IF(V10="-",31*24,31*24-V10)</f>
        <v>608</v>
      </c>
      <c r="W15" s="1110"/>
      <c r="X15" s="1110">
        <f>IF(X10="-",31*24,31*24-X10)</f>
        <v>616</v>
      </c>
      <c r="Y15" s="1110"/>
      <c r="Z15" s="1110">
        <f>IF(Z10="-",28*24,28*24-Z10)</f>
        <v>528</v>
      </c>
      <c r="AA15" s="1110"/>
      <c r="AB15" s="1110">
        <f>IF(AB10="-",31*24,31*24-AB10)</f>
        <v>632</v>
      </c>
      <c r="AC15" s="1111"/>
      <c r="AD15" s="1112">
        <f>IF(AD10="-",30*24,30*24-AD10)</f>
        <v>720</v>
      </c>
      <c r="AE15" s="1110"/>
      <c r="AF15" s="1110">
        <f>IF(AF10="-",31*24,31*24-AF10)</f>
        <v>744</v>
      </c>
      <c r="AG15" s="1111"/>
      <c r="AH15" s="1113">
        <f t="shared" si="9"/>
        <v>5912</v>
      </c>
      <c r="AI15" s="1114"/>
      <c r="AJ15" s="1114"/>
      <c r="AK15" s="1115"/>
      <c r="AL15" s="1095"/>
      <c r="AM15" s="1096"/>
      <c r="AN15" s="1096"/>
      <c r="AO15" s="1096"/>
      <c r="AP15" s="1096"/>
      <c r="AQ15" s="1096"/>
      <c r="AR15" s="1096"/>
      <c r="AS15" s="1096"/>
      <c r="AT15" s="1096"/>
      <c r="AU15" s="1096"/>
      <c r="AV15" s="1097"/>
    </row>
    <row r="16" spans="2:50" ht="14.25" thickTop="1">
      <c r="B16" s="1098" t="s">
        <v>266</v>
      </c>
      <c r="C16" s="1099"/>
      <c r="D16" s="1099"/>
      <c r="E16" s="1099"/>
      <c r="F16" s="1099"/>
      <c r="G16" s="1100"/>
      <c r="H16" s="1101" t="s">
        <v>245</v>
      </c>
      <c r="I16" s="1102"/>
      <c r="J16" s="1103" t="s">
        <v>604</v>
      </c>
      <c r="K16" s="1104"/>
      <c r="L16" s="1105">
        <f>IF(L12="-",0,L12*SUMIF('様式11-5'!$G$22:$G$26,'様式11-6①'!$X$1,'様式11-5'!$Q$22:$Q$26))+L14*SUMIF('様式11-5'!$G$22:$G$26,'様式11-6①'!$X$1,'様式11-5'!$X$22:$X$26)</f>
        <v>51.2624721485411</v>
      </c>
      <c r="M16" s="1106"/>
      <c r="N16" s="1105">
        <f>IF(N12="-",0,N12*SUMIF('様式11-5'!$G$22:$G$26,'様式11-6①'!$X$1,'様式11-5'!$Q$22:$Q$26))+N14*SUMIF('様式11-5'!$G$22:$G$26,'様式11-6①'!$X$1,'様式11-5'!$X$22:$X$26)</f>
        <v>8.5254111405835538</v>
      </c>
      <c r="O16" s="1106"/>
      <c r="P16" s="1105">
        <f>IF(P12="-",0,P12*SUMIF('様式11-5'!$G$22:$G$26,'様式11-6①'!$X$1,'様式11-5'!$Q$22:$Q$26))+P14*SUMIF('様式11-5'!$G$22:$G$26,'様式11-6①'!$X$1,'様式11-5'!$X$22:$X$26)</f>
        <v>36.255915119363394</v>
      </c>
      <c r="Q16" s="1105"/>
      <c r="R16" s="1107" t="s">
        <v>603</v>
      </c>
      <c r="S16" s="1108"/>
      <c r="T16" s="1108" t="s">
        <v>604</v>
      </c>
      <c r="U16" s="1109"/>
      <c r="V16" s="1107" t="s">
        <v>604</v>
      </c>
      <c r="W16" s="1108"/>
      <c r="X16" s="1108" t="s">
        <v>606</v>
      </c>
      <c r="Y16" s="1108"/>
      <c r="Z16" s="1108" t="s">
        <v>604</v>
      </c>
      <c r="AA16" s="1108"/>
      <c r="AB16" s="1108" t="s">
        <v>606</v>
      </c>
      <c r="AC16" s="1144"/>
      <c r="AD16" s="1145" t="s">
        <v>606</v>
      </c>
      <c r="AE16" s="1108"/>
      <c r="AF16" s="1108" t="s">
        <v>605</v>
      </c>
      <c r="AG16" s="1144"/>
      <c r="AH16" s="1146">
        <f t="shared" si="9"/>
        <v>96.043798408488044</v>
      </c>
      <c r="AI16" s="1132"/>
      <c r="AJ16" s="1132">
        <f>SUM(AH16:AI17)</f>
        <v>777.66021888946148</v>
      </c>
      <c r="AK16" s="1133"/>
      <c r="AL16" s="1134"/>
      <c r="AM16" s="1135"/>
      <c r="AN16" s="1135"/>
      <c r="AO16" s="1135"/>
      <c r="AP16" s="1135"/>
      <c r="AQ16" s="1135"/>
      <c r="AR16" s="1135"/>
      <c r="AS16" s="1135"/>
      <c r="AT16" s="1135"/>
      <c r="AU16" s="1135"/>
      <c r="AV16" s="1136"/>
    </row>
    <row r="17" spans="2:50">
      <c r="B17" s="988"/>
      <c r="C17" s="989"/>
      <c r="D17" s="989"/>
      <c r="E17" s="989"/>
      <c r="F17" s="989"/>
      <c r="G17" s="990"/>
      <c r="H17" s="1042" t="s">
        <v>228</v>
      </c>
      <c r="I17" s="1043"/>
      <c r="J17" s="1137">
        <f>IF(J13="-",0,J13*SUMIF('様式11-5'!$G$22:$G$26,'様式11-6①'!$X$1,'様式11-5'!$Q$22:$Q$26))+J15*SUMIF('様式11-5'!$G$22:$G$26,'様式11-6①'!$X$1,'様式11-5'!$X$22:$X$26)</f>
        <v>30.457718832891242</v>
      </c>
      <c r="K17" s="1138"/>
      <c r="L17" s="998" t="s">
        <v>606</v>
      </c>
      <c r="M17" s="1086"/>
      <c r="N17" s="998" t="s">
        <v>604</v>
      </c>
      <c r="O17" s="1086"/>
      <c r="P17" s="998" t="s">
        <v>606</v>
      </c>
      <c r="Q17" s="999"/>
      <c r="R17" s="1139">
        <f>IF(R13="-",0,R13*SUMIF('様式11-5'!$G$22:$G$26,'様式11-6①'!$X$1,'様式11-5'!$Q$22:$Q$26))+R15*SUMIF('様式11-5'!$G$22:$G$26,'様式11-6①'!$X$1,'様式11-5'!$X$22:$X$26)</f>
        <v>8.5254111405835538</v>
      </c>
      <c r="S17" s="1140"/>
      <c r="T17" s="1131">
        <f>IF(T13="-",0,T13*SUMIF('様式11-5'!$G$22:$G$26,'様式11-6①'!$X$1,'様式11-5'!$R$22:$R$26))+T15*SUMIF('様式11-5'!$G$22:$G$26,'様式11-6①'!$X$1,'様式11-5'!$X$22:$X$26)</f>
        <v>8.2503978779840832</v>
      </c>
      <c r="U17" s="1141"/>
      <c r="V17" s="1142">
        <f>IF(V13="-",0,V13*SUMIF('様式11-5'!$G$22:$G$26,'様式11-6①'!$X$1,'様式11-5'!$R$22:$R$26))+V15*SUMIF('様式11-5'!$G$22:$G$26,'様式11-6①'!$X$1,'様式11-5'!$X$22:$X$26)</f>
        <v>144.0143960174488</v>
      </c>
      <c r="W17" s="1143"/>
      <c r="X17" s="1127">
        <f>IF(X13="-",0,X13*SUMIF('様式11-5'!$G$22:$G$26,'様式11-6①'!$X$1,'様式11-5'!$R$22:$R$26))+X15*SUMIF('様式11-5'!$G$22:$G$26,'様式11-6①'!$X$1,'様式11-5'!$X$22:$X$26)</f>
        <v>179.03971639408149</v>
      </c>
      <c r="Y17" s="1128"/>
      <c r="Z17" s="1127">
        <f>IF(Z13="-",0,Z13*SUMIF('様式11-5'!$G$22:$G$26,'様式11-6①'!$X$1,'様式11-5'!$R$22:$R$26))+Z15*SUMIF('様式11-5'!$G$22:$G$26,'様式11-6①'!$X$1,'様式11-5'!$X$22:$X$26)</f>
        <v>199.5289647629703</v>
      </c>
      <c r="AA17" s="1128"/>
      <c r="AB17" s="1127">
        <f>IF(AB13="-",0,AB13*SUMIF('様式11-5'!$G$22:$G$26,'様式11-6①'!$X$1,'様式11-5'!$R$22:$R$26))+AB15*SUMIF('様式11-5'!$G$22:$G$26,'様式11-6①'!$X$1,'様式11-5'!$X$22:$X$26)</f>
        <v>95.024006436446371</v>
      </c>
      <c r="AC17" s="1129"/>
      <c r="AD17" s="1130">
        <f>IF(AD13="-",0,AD13*SUMIF('様式11-5'!$G$22:$G$26,'様式11-6①'!$X$1,'様式11-5'!$R$22:$R$26))+AD15*SUMIF('様式11-5'!$G$22:$G$26,'様式11-6①'!$X$1,'様式11-5'!$X$22:$X$26)</f>
        <v>8.2503978779840832</v>
      </c>
      <c r="AE17" s="1131"/>
      <c r="AF17" s="1130">
        <f>IF(AF13="-",0,AF13*SUMIF('様式11-5'!$G$22:$G$26,'様式11-6①'!$X$1,'様式11-5'!$Q$22:$Q$26))+AF15*SUMIF('様式11-5'!$G$22:$G$26,'様式11-6①'!$X$1,'様式11-5'!$X$22:$X$26)</f>
        <v>8.5254111405835538</v>
      </c>
      <c r="AG17" s="1131"/>
      <c r="AH17" s="1083">
        <f t="shared" si="9"/>
        <v>681.61642048097337</v>
      </c>
      <c r="AI17" s="1022"/>
      <c r="AJ17" s="1022"/>
      <c r="AK17" s="1023"/>
      <c r="AL17" s="1069"/>
      <c r="AM17" s="1070"/>
      <c r="AN17" s="1070"/>
      <c r="AO17" s="1070"/>
      <c r="AP17" s="1070"/>
      <c r="AQ17" s="1070"/>
      <c r="AR17" s="1070"/>
      <c r="AS17" s="1070"/>
      <c r="AT17" s="1070"/>
      <c r="AU17" s="1070"/>
      <c r="AV17" s="1071"/>
    </row>
    <row r="18" spans="2:50">
      <c r="B18" s="1051" t="s">
        <v>265</v>
      </c>
      <c r="C18" s="1052"/>
      <c r="D18" s="1052"/>
      <c r="E18" s="1052"/>
      <c r="F18" s="1052"/>
      <c r="G18" s="1053"/>
      <c r="H18" s="1054" t="s">
        <v>245</v>
      </c>
      <c r="I18" s="1055"/>
      <c r="J18" s="1056" t="s">
        <v>606</v>
      </c>
      <c r="K18" s="1057"/>
      <c r="L18" s="1124">
        <f>IF(L9="-",0,L9*SUMIF('様式11-5'!$G$65:$G$69,'様式11-6①'!$X$1,'様式11-5'!$R$65:$R$69))+L14*SUMIF('様式11-5'!$G$65:$G$69,'様式11-6①'!$X$1,'様式11-5'!$X$65:$X$69)</f>
        <v>3.9200000000000004</v>
      </c>
      <c r="M18" s="1124"/>
      <c r="N18" s="1124">
        <f>IF(N9="-",0,N9*SUMIF('様式11-5'!$G$65:$G$69,'様式11-6①'!$X$1,'様式11-5'!$R$65:$R$69))+N14*SUMIF('様式11-5'!$G$65:$G$69,'様式11-6①'!$X$1,'様式11-5'!$X$65:$X$69)</f>
        <v>0</v>
      </c>
      <c r="O18" s="1124"/>
      <c r="P18" s="1084">
        <f>IF(P9="-",0,P9*SUMIF('様式11-5'!$G$65:$G$69,'様式11-6①'!$X$1,'様式11-5'!$R$65:$R$69))+P14*SUMIF('様式11-5'!$G$65:$G$69,'様式11-6①'!$X$1,'様式11-5'!$X$65:$X$69)</f>
        <v>3.6400000000000006</v>
      </c>
      <c r="Q18" s="1084"/>
      <c r="R18" s="1125" t="s">
        <v>606</v>
      </c>
      <c r="S18" s="1124"/>
      <c r="T18" s="1124" t="s">
        <v>606</v>
      </c>
      <c r="U18" s="1126"/>
      <c r="V18" s="1125" t="s">
        <v>606</v>
      </c>
      <c r="W18" s="1124"/>
      <c r="X18" s="1124" t="s">
        <v>604</v>
      </c>
      <c r="Y18" s="1124"/>
      <c r="Z18" s="1124" t="s">
        <v>606</v>
      </c>
      <c r="AA18" s="1124"/>
      <c r="AB18" s="1124" t="s">
        <v>605</v>
      </c>
      <c r="AC18" s="1150"/>
      <c r="AD18" s="1151" t="s">
        <v>604</v>
      </c>
      <c r="AE18" s="1124"/>
      <c r="AF18" s="1124" t="s">
        <v>606</v>
      </c>
      <c r="AG18" s="1150"/>
      <c r="AH18" s="1065">
        <f t="shared" si="9"/>
        <v>7.5600000000000005</v>
      </c>
      <c r="AI18" s="1066"/>
      <c r="AJ18" s="1066">
        <f>SUM(AH18:AI19)</f>
        <v>29.960000000000008</v>
      </c>
      <c r="AK18" s="1089"/>
      <c r="AL18" s="1134"/>
      <c r="AM18" s="1135"/>
      <c r="AN18" s="1135"/>
      <c r="AO18" s="1135"/>
      <c r="AP18" s="1135"/>
      <c r="AQ18" s="1135"/>
      <c r="AR18" s="1135"/>
      <c r="AS18" s="1135"/>
      <c r="AT18" s="1135"/>
      <c r="AU18" s="1135"/>
      <c r="AV18" s="1136"/>
    </row>
    <row r="19" spans="2:50">
      <c r="B19" s="988"/>
      <c r="C19" s="989"/>
      <c r="D19" s="989"/>
      <c r="E19" s="989"/>
      <c r="F19" s="989"/>
      <c r="G19" s="990"/>
      <c r="H19" s="1042" t="s">
        <v>228</v>
      </c>
      <c r="I19" s="1043"/>
      <c r="J19" s="1142">
        <f>IF(J10="-",0,J10*SUMIF('様式11-5'!$G$65:$G$69,'様式11-6①'!$X$1,'様式11-5'!$R$65:$R$69))+J15*SUMIF('様式11-5'!$G$65:$G$69,'様式11-6①'!$X$1,'様式11-5'!$X$65:$X$69)</f>
        <v>4.2</v>
      </c>
      <c r="K19" s="1143"/>
      <c r="L19" s="998" t="s">
        <v>606</v>
      </c>
      <c r="M19" s="1086"/>
      <c r="N19" s="998" t="s">
        <v>606</v>
      </c>
      <c r="O19" s="1086"/>
      <c r="P19" s="998" t="s">
        <v>603</v>
      </c>
      <c r="Q19" s="999"/>
      <c r="R19" s="1139">
        <f>IF(R10="-",0,R10*SUMIF('様式11-5'!$G$65:$G$69,'様式11-6①'!$X$1,'様式11-5'!$R$65:$R$69))+R15*SUMIF('様式11-5'!$G$65:$G$69,'様式11-6①'!$X$1,'様式11-5'!$X$65:$X$69)</f>
        <v>0</v>
      </c>
      <c r="S19" s="1131"/>
      <c r="T19" s="1140">
        <f>IF(T10="-",0,T10*SUMIF('様式11-5'!$G$65:$G$69,'様式11-6①'!$X$1,'様式11-5'!$R$65:$R$69))+T15*SUMIF('様式11-5'!$G$65:$G$69,'様式11-6①'!$X$1,'様式11-5'!$X$65:$X$69)</f>
        <v>0</v>
      </c>
      <c r="U19" s="1148"/>
      <c r="V19" s="1149">
        <f>IF(V10="-",0,V10*SUMIF('様式11-5'!$G$65:$G$69,'様式11-6①'!$X$1,'様式11-5'!$R$65:$R$69))+V15*SUMIF('様式11-5'!$G$65:$G$69,'様式11-6①'!$X$1,'様式11-5'!$X$65:$X$69)</f>
        <v>4.7600000000000007</v>
      </c>
      <c r="W19" s="1128"/>
      <c r="X19" s="1127">
        <f>IF(X10="-",0,X10*SUMIF('様式11-5'!$G$65:$G$69,'様式11-6①'!$X$1,'様式11-5'!$R$65:$R$69))+X15*SUMIF('様式11-5'!$G$65:$G$69,'様式11-6①'!$X$1,'様式11-5'!$X$65:$X$69)</f>
        <v>4.4800000000000004</v>
      </c>
      <c r="Y19" s="1128"/>
      <c r="Z19" s="1127">
        <f>IF(Z10="-",0,Z10*SUMIF('様式11-5'!$G$65:$G$69,'様式11-6①'!$X$1,'様式11-5'!$R$65:$R$69))+Z15*SUMIF('様式11-5'!$G$65:$G$69,'様式11-6①'!$X$1,'様式11-5'!$X$65:$X$69)</f>
        <v>5.0400000000000009</v>
      </c>
      <c r="AA19" s="1128"/>
      <c r="AB19" s="1127">
        <f>IF(AB10="-",0,AB10*SUMIF('様式11-5'!$G$65:$G$69,'様式11-6①'!$X$1,'様式11-5'!$R$65:$R$69))+AB15*SUMIF('様式11-5'!$G$65:$G$69,'様式11-6①'!$X$1,'様式11-5'!$X$65:$X$69)</f>
        <v>3.9200000000000004</v>
      </c>
      <c r="AC19" s="1129"/>
      <c r="AD19" s="1130">
        <f>IF(AD10="-",0,AD10*SUMIF('様式11-5'!$G$65:$G$69,'様式11-6①'!$X$1,'様式11-5'!$R$65:$R$69))+AD15*SUMIF('様式11-5'!$G$65:$G$69,'様式11-6①'!$X$1,'様式11-5'!$X$65:$X$69)</f>
        <v>0</v>
      </c>
      <c r="AE19" s="1131"/>
      <c r="AF19" s="1130">
        <f>IF(AF10="-",0,AF10*SUMIF('様式11-5'!$G$65:$G$69,'様式11-6①'!$X$1,'様式11-5'!$R$65:$R$69))+AF15*SUMIF('様式11-5'!$G$65:$G$69,'様式11-6①'!$X$1,'様式11-5'!$X$65:$X$69)</f>
        <v>0</v>
      </c>
      <c r="AG19" s="1131"/>
      <c r="AH19" s="1083">
        <f t="shared" si="9"/>
        <v>22.400000000000006</v>
      </c>
      <c r="AI19" s="1022"/>
      <c r="AJ19" s="1022"/>
      <c r="AK19" s="1023"/>
      <c r="AL19" s="1069"/>
      <c r="AM19" s="1070"/>
      <c r="AN19" s="1070"/>
      <c r="AO19" s="1070"/>
      <c r="AP19" s="1070"/>
      <c r="AQ19" s="1070"/>
      <c r="AR19" s="1070"/>
      <c r="AS19" s="1070"/>
      <c r="AT19" s="1070"/>
      <c r="AU19" s="1070"/>
      <c r="AV19" s="1071"/>
    </row>
    <row r="20" spans="2:50">
      <c r="B20" s="1051" t="s">
        <v>264</v>
      </c>
      <c r="C20" s="1052"/>
      <c r="D20" s="1052"/>
      <c r="E20" s="1052"/>
      <c r="F20" s="1052"/>
      <c r="G20" s="1053"/>
      <c r="H20" s="1054" t="s">
        <v>245</v>
      </c>
      <c r="I20" s="1055"/>
      <c r="J20" s="1056" t="s">
        <v>606</v>
      </c>
      <c r="K20" s="1057"/>
      <c r="L20" s="1084">
        <f>8*SUMIF('様式11-5'!$G$22:$G$26,'様式11-6①'!$X$1,'様式11-5'!$U$22:$U$26)</f>
        <v>0</v>
      </c>
      <c r="M20" s="1147"/>
      <c r="N20" s="1084">
        <f>8*SUMIF('様式11-5'!$G$22:$G$26,'様式11-6①'!$X$1,'様式11-5'!$U$22:$U$26)</f>
        <v>0</v>
      </c>
      <c r="O20" s="1084"/>
      <c r="P20" s="1084">
        <f>8*SUMIF('様式11-5'!$G$22:$G$26,'様式11-6①'!$X$1,'様式11-5'!$U$22:$U$26)</f>
        <v>0</v>
      </c>
      <c r="Q20" s="1084"/>
      <c r="R20" s="1125" t="s">
        <v>604</v>
      </c>
      <c r="S20" s="1124"/>
      <c r="T20" s="1124" t="s">
        <v>606</v>
      </c>
      <c r="U20" s="1126"/>
      <c r="V20" s="1125" t="s">
        <v>606</v>
      </c>
      <c r="W20" s="1124"/>
      <c r="X20" s="1124" t="s">
        <v>606</v>
      </c>
      <c r="Y20" s="1124"/>
      <c r="Z20" s="1124" t="s">
        <v>604</v>
      </c>
      <c r="AA20" s="1124"/>
      <c r="AB20" s="1124" t="s">
        <v>606</v>
      </c>
      <c r="AC20" s="1150"/>
      <c r="AD20" s="1151" t="s">
        <v>604</v>
      </c>
      <c r="AE20" s="1124"/>
      <c r="AF20" s="1124" t="s">
        <v>606</v>
      </c>
      <c r="AG20" s="1150"/>
      <c r="AH20" s="1065">
        <f t="shared" si="9"/>
        <v>0</v>
      </c>
      <c r="AI20" s="1066"/>
      <c r="AJ20" s="1066">
        <f>SUM(AH20:AI21)</f>
        <v>0</v>
      </c>
      <c r="AK20" s="1089"/>
      <c r="AL20" s="1134"/>
      <c r="AM20" s="1135"/>
      <c r="AN20" s="1135"/>
      <c r="AO20" s="1135"/>
      <c r="AP20" s="1135"/>
      <c r="AQ20" s="1135"/>
      <c r="AR20" s="1135"/>
      <c r="AS20" s="1135"/>
      <c r="AT20" s="1135"/>
      <c r="AU20" s="1135"/>
      <c r="AV20" s="1136"/>
    </row>
    <row r="21" spans="2:50">
      <c r="B21" s="988"/>
      <c r="C21" s="989"/>
      <c r="D21" s="989"/>
      <c r="E21" s="989"/>
      <c r="F21" s="989"/>
      <c r="G21" s="990"/>
      <c r="H21" s="1042" t="s">
        <v>228</v>
      </c>
      <c r="I21" s="1043"/>
      <c r="J21" s="1142">
        <f>6*SUMIF('様式11-5'!$G$22:$G$26,'様式11-6①'!$X$1,'様式11-5'!$U$22:$U$26)</f>
        <v>0</v>
      </c>
      <c r="K21" s="1143"/>
      <c r="L21" s="998" t="s">
        <v>606</v>
      </c>
      <c r="M21" s="1086"/>
      <c r="N21" s="998" t="s">
        <v>606</v>
      </c>
      <c r="O21" s="998"/>
      <c r="P21" s="998" t="s">
        <v>606</v>
      </c>
      <c r="Q21" s="999"/>
      <c r="R21" s="1156" t="s">
        <v>606</v>
      </c>
      <c r="S21" s="1154"/>
      <c r="T21" s="1154" t="s">
        <v>604</v>
      </c>
      <c r="U21" s="1152"/>
      <c r="V21" s="1156">
        <f>15*SUMIF('様式11-5'!$G$22:$G$26,'様式11-6①'!$X$1,'様式11-5'!$U$22:$U$26)</f>
        <v>0</v>
      </c>
      <c r="W21" s="1154"/>
      <c r="X21" s="1152">
        <f>15*SUMIF('様式11-5'!$G$22:$G$26,'様式11-6①'!$X$1,'様式11-5'!$U$22:$U$26)</f>
        <v>0</v>
      </c>
      <c r="Y21" s="1153"/>
      <c r="Z21" s="1154">
        <f>20*SUMIF('様式11-5'!$G$22:$G$26,'様式11-6①'!$X$1,'様式11-5'!$U$22:$U$26)</f>
        <v>0</v>
      </c>
      <c r="AA21" s="1154"/>
      <c r="AB21" s="1154">
        <f>15*SUMIF('様式11-5'!$G$22:$G$26,'様式11-6①'!$X$1,'様式11-5'!$U$22:$U$26)</f>
        <v>0</v>
      </c>
      <c r="AC21" s="1155"/>
      <c r="AD21" s="1153" t="s">
        <v>606</v>
      </c>
      <c r="AE21" s="1154"/>
      <c r="AF21" s="1154" t="s">
        <v>606</v>
      </c>
      <c r="AG21" s="1155"/>
      <c r="AH21" s="1083">
        <f t="shared" si="9"/>
        <v>0</v>
      </c>
      <c r="AI21" s="1022"/>
      <c r="AJ21" s="1022"/>
      <c r="AK21" s="1023"/>
      <c r="AL21" s="1069"/>
      <c r="AM21" s="1070"/>
      <c r="AN21" s="1070"/>
      <c r="AO21" s="1070"/>
      <c r="AP21" s="1070"/>
      <c r="AQ21" s="1070"/>
      <c r="AR21" s="1070"/>
      <c r="AS21" s="1070"/>
      <c r="AT21" s="1070"/>
      <c r="AU21" s="1070"/>
      <c r="AV21" s="1071"/>
    </row>
    <row r="22" spans="2:50">
      <c r="B22" s="1051" t="s">
        <v>263</v>
      </c>
      <c r="C22" s="1052"/>
      <c r="D22" s="1052"/>
      <c r="E22" s="1052"/>
      <c r="F22" s="1052"/>
      <c r="G22" s="1053"/>
      <c r="H22" s="1054" t="s">
        <v>245</v>
      </c>
      <c r="I22" s="1055"/>
      <c r="J22" s="1056" t="s">
        <v>606</v>
      </c>
      <c r="K22" s="1057"/>
      <c r="L22" s="1084">
        <f>IF(L9="-",0,L9*SUMIF('様式11-5'!$G$78:$G$82,'様式11-6①'!$X$1,'様式11-5'!$Q$78:$Q$82))+L14*SUMIF('様式11-5'!$G$78:$G$82,'様式11-6①'!$X$1,'様式11-5'!$X$78:$X$82)</f>
        <v>0</v>
      </c>
      <c r="M22" s="1147"/>
      <c r="N22" s="1084">
        <f>IF(N9="-",0,N9*SUMIF('様式11-5'!$G$78:$G$82,'様式11-6①'!$X$1,'様式11-5'!$Q$78:$Q$82))+N14*SUMIF('様式11-5'!$G$78:$G$82,'様式11-6①'!$X$1,'様式11-5'!$X$78:$X$82)</f>
        <v>0</v>
      </c>
      <c r="O22" s="1147"/>
      <c r="P22" s="1084">
        <f>IF(P9="-",0,P9*SUMIF('様式11-5'!$G$78:$G$82,'様式11-6①'!$X$1,'様式11-5'!$Q$78:$Q$82))+P14*SUMIF('様式11-5'!$G$78:$G$82,'様式11-6①'!$X$1,'様式11-5'!$X$78:$X$82)</f>
        <v>0</v>
      </c>
      <c r="Q22" s="1084"/>
      <c r="R22" s="1125" t="s">
        <v>606</v>
      </c>
      <c r="S22" s="1124"/>
      <c r="T22" s="1124" t="s">
        <v>606</v>
      </c>
      <c r="U22" s="1126"/>
      <c r="V22" s="1125" t="s">
        <v>606</v>
      </c>
      <c r="W22" s="1124"/>
      <c r="X22" s="1124" t="s">
        <v>606</v>
      </c>
      <c r="Y22" s="1124"/>
      <c r="Z22" s="1124" t="s">
        <v>604</v>
      </c>
      <c r="AA22" s="1124"/>
      <c r="AB22" s="1124" t="s">
        <v>606</v>
      </c>
      <c r="AC22" s="1150"/>
      <c r="AD22" s="1151" t="s">
        <v>606</v>
      </c>
      <c r="AE22" s="1124"/>
      <c r="AF22" s="1124" t="s">
        <v>606</v>
      </c>
      <c r="AG22" s="1150"/>
      <c r="AH22" s="1065">
        <f t="shared" si="9"/>
        <v>0</v>
      </c>
      <c r="AI22" s="1066"/>
      <c r="AJ22" s="1066">
        <f>SUM(AH22:AI23)</f>
        <v>0</v>
      </c>
      <c r="AK22" s="1089"/>
      <c r="AL22" s="1134"/>
      <c r="AM22" s="1135"/>
      <c r="AN22" s="1135"/>
      <c r="AO22" s="1135"/>
      <c r="AP22" s="1135"/>
      <c r="AQ22" s="1135"/>
      <c r="AR22" s="1135"/>
      <c r="AS22" s="1135"/>
      <c r="AT22" s="1135"/>
      <c r="AU22" s="1135"/>
      <c r="AV22" s="1136"/>
    </row>
    <row r="23" spans="2:50" ht="14.25" thickBot="1">
      <c r="B23" s="985"/>
      <c r="C23" s="986"/>
      <c r="D23" s="986"/>
      <c r="E23" s="986"/>
      <c r="F23" s="986"/>
      <c r="G23" s="987"/>
      <c r="H23" s="1116" t="s">
        <v>228</v>
      </c>
      <c r="I23" s="1117"/>
      <c r="J23" s="1118">
        <f>IF(J10="-",0,J10*SUMIF('様式11-5'!$G$78:$G$82,'様式11-6①'!$X$1,'様式11-5'!$Q$78:$Q$82))+J15*SUMIF('様式11-5'!$G$78:$G$82,'様式11-6①'!$X$1,'様式11-5'!$X$78:$X$82)</f>
        <v>0</v>
      </c>
      <c r="K23" s="1119"/>
      <c r="L23" s="1120" t="s">
        <v>606</v>
      </c>
      <c r="M23" s="995"/>
      <c r="N23" s="1120" t="s">
        <v>606</v>
      </c>
      <c r="O23" s="995"/>
      <c r="P23" s="1120" t="s">
        <v>606</v>
      </c>
      <c r="Q23" s="1121"/>
      <c r="R23" s="1139">
        <f>IF(R10="-",0,R10*SUMIF('様式11-5'!$G$78:$G$82,'様式11-6①'!$X$1,'様式11-5'!$Q$78:$Q$82))+R15*SUMIF('様式11-5'!$G$78:$G$82,'様式11-6①'!$X$1,'様式11-5'!$X$78:$X$82)</f>
        <v>0</v>
      </c>
      <c r="S23" s="1131"/>
      <c r="T23" s="1180">
        <f>IF(T10="-",0,T10*SUMIF('様式11-5'!$G$78:$G$82,'様式11-6①'!$X$1,'様式11-5'!$R$78:$R$82))+T15*SUMIF('様式11-5'!$G$78:$G$82,'様式11-6①'!$X$1,'様式11-5'!$X$78:$X$82)</f>
        <v>0</v>
      </c>
      <c r="U23" s="1181"/>
      <c r="V23" s="1182">
        <f>IF(V10="-",0,V10*SUMIF('様式11-5'!$G$78:$G$82,'様式11-6①'!$X$1,'様式11-5'!$R$78:$R$82))+V15*SUMIF('様式11-5'!$G$78:$G$82,'様式11-6①'!$X$1,'様式11-5'!$X$78:$X$82)</f>
        <v>0</v>
      </c>
      <c r="W23" s="1183"/>
      <c r="X23" s="1175">
        <f>IF(X10="-",0,X10*SUMIF('様式11-5'!$G$78:$G$82,'様式11-6①'!$X$1,'様式11-5'!$R$78:$R$82))+X15*SUMIF('様式11-5'!$G$78:$G$82,'様式11-6①'!$X$1,'様式11-5'!$X$78:$X$82)</f>
        <v>0</v>
      </c>
      <c r="Y23" s="1176"/>
      <c r="Z23" s="1175">
        <f>IF(Z10="-",0,Z10*SUMIF('様式11-5'!$G$78:$G$82,'様式11-6①'!$X$1,'様式11-5'!$R$78:$R$82))+Z15*SUMIF('様式11-5'!$G$78:$G$82,'様式11-6①'!$X$1,'様式11-5'!$X$78:$X$82)</f>
        <v>0</v>
      </c>
      <c r="AA23" s="1176"/>
      <c r="AB23" s="1175">
        <f>IF(AB10="-",0,AB10*SUMIF('様式11-5'!$G$78:$G$82,'様式11-6①'!$X$1,'様式11-5'!$R$78:$R$82))+AB15*SUMIF('様式11-5'!$G$78:$G$82,'様式11-6①'!$X$1,'様式11-5'!$X$78:$X$82)</f>
        <v>0</v>
      </c>
      <c r="AC23" s="1177"/>
      <c r="AD23" s="1178">
        <f>IF(AD10="-",0,AD10*SUMIF('様式11-5'!$G$78:$G$82,'様式11-6①'!$X$1,'様式11-5'!$R$78:$R$82))+AD15*SUMIF('様式11-5'!$G$78:$G$82,'様式11-6①'!$X$1,'様式11-5'!$X$78:$X$82)</f>
        <v>0</v>
      </c>
      <c r="AE23" s="1179"/>
      <c r="AF23" s="1178">
        <f>IF(AF10="-",0,AF10*SUMIF('様式11-5'!$G$78:$G$82,'様式11-6①'!$X$1,'様式11-5'!$Q$78:$Q$82))+AF15*SUMIF('様式11-5'!$G$78:$G$82,'様式11-6①'!$X$1,'様式11-5'!$X$78:$X$82)</f>
        <v>0</v>
      </c>
      <c r="AG23" s="1179"/>
      <c r="AH23" s="1113">
        <f t="shared" si="9"/>
        <v>0</v>
      </c>
      <c r="AI23" s="1114"/>
      <c r="AJ23" s="1114"/>
      <c r="AK23" s="1115"/>
      <c r="AL23" s="1157"/>
      <c r="AM23" s="1158"/>
      <c r="AN23" s="1158"/>
      <c r="AO23" s="1158"/>
      <c r="AP23" s="1158"/>
      <c r="AQ23" s="1158"/>
      <c r="AR23" s="1158"/>
      <c r="AS23" s="1158"/>
      <c r="AT23" s="1158"/>
      <c r="AU23" s="1158"/>
      <c r="AV23" s="1159"/>
    </row>
    <row r="24" spans="2:50">
      <c r="B24" s="1160" t="s">
        <v>262</v>
      </c>
      <c r="C24" s="1161"/>
      <c r="D24" s="1161"/>
      <c r="E24" s="1161"/>
      <c r="F24" s="1161"/>
      <c r="G24" s="1161"/>
      <c r="H24" s="1164" t="s">
        <v>228</v>
      </c>
      <c r="I24" s="1165"/>
      <c r="J24" s="1166">
        <f>IF(J13="-",0,J13*SUMIF('様式11-5'!$G$22:$G$26,'様式11-6①'!$X$1,'様式11-5'!$AB$22:$AB$26))</f>
        <v>73.394164456233412</v>
      </c>
      <c r="K24" s="1167"/>
      <c r="L24" s="1168">
        <f>IF(L12="-",0,L12*SUMIF('様式11-5'!$G$22:$G$26,'様式11-6①'!$X$1,'様式11-5'!$AB$22:$AB$26))</f>
        <v>137.00244031830238</v>
      </c>
      <c r="M24" s="1169"/>
      <c r="N24" s="1170">
        <f>IF(N12="-",0,N12*SUMIF('様式11-5'!$G$22:$G$26,'様式11-6①'!$X$1,'様式11-5'!$AB$22:$AB$26))</f>
        <v>0</v>
      </c>
      <c r="O24" s="1170"/>
      <c r="P24" s="1168">
        <f>IF(P12="-",0,P12*SUMIF('様式11-5'!$G$22:$G$26,'様式11-6①'!$X$1,'様式11-5'!$AB$22:$AB$26))</f>
        <v>90.868965517241378</v>
      </c>
      <c r="Q24" s="1171"/>
      <c r="R24" s="1172">
        <f>IF(R13="-",0,R13*SUMIF('様式11-5'!$G$22:$G$26,'様式11-6①'!$X$1,'様式11-5'!$AB$22:$AB$26))</f>
        <v>0</v>
      </c>
      <c r="S24" s="1173"/>
      <c r="T24" s="1173">
        <f>IF(T13="-",0,T13*SUMIF('様式11-5'!$G$22:$G$26,'様式11-6①'!$X$1,'様式11-5'!$AB$22:$AB$26))</f>
        <v>0</v>
      </c>
      <c r="U24" s="1174"/>
      <c r="V24" s="1172" t="s">
        <v>606</v>
      </c>
      <c r="W24" s="1173"/>
      <c r="X24" s="1173" t="s">
        <v>606</v>
      </c>
      <c r="Y24" s="1173"/>
      <c r="Z24" s="1173" t="s">
        <v>606</v>
      </c>
      <c r="AA24" s="1173"/>
      <c r="AB24" s="1173" t="s">
        <v>606</v>
      </c>
      <c r="AC24" s="1202"/>
      <c r="AD24" s="1203">
        <f>IF(AD13="-",0,AD13*SUMIF('様式11-5'!$G$22:$G$26,'様式11-6①'!$X$1,'様式11-5'!$AC$22:$AC$26))</f>
        <v>0</v>
      </c>
      <c r="AE24" s="1173"/>
      <c r="AF24" s="1173">
        <f>IF(AF13="-",0,AF13*SUMIF('様式11-5'!$G$22:$G$26,'様式11-6①'!$X$1,'様式11-5'!$AB$22:$AB$26))</f>
        <v>0</v>
      </c>
      <c r="AG24" s="1202"/>
      <c r="AH24" s="1204">
        <f t="shared" si="9"/>
        <v>301.26557029177718</v>
      </c>
      <c r="AI24" s="1205"/>
      <c r="AJ24" s="1205"/>
      <c r="AK24" s="1205"/>
      <c r="AL24" s="1024"/>
      <c r="AM24" s="1025"/>
      <c r="AN24" s="1025"/>
      <c r="AO24" s="1025"/>
      <c r="AP24" s="1025"/>
      <c r="AQ24" s="1025"/>
      <c r="AR24" s="1025"/>
      <c r="AS24" s="1025"/>
      <c r="AT24" s="1025"/>
      <c r="AU24" s="1025"/>
      <c r="AV24" s="1026"/>
    </row>
    <row r="25" spans="2:50" ht="14.25" thickBot="1">
      <c r="B25" s="1162"/>
      <c r="C25" s="1163"/>
      <c r="D25" s="1163"/>
      <c r="E25" s="1163"/>
      <c r="F25" s="1163"/>
      <c r="G25" s="1163"/>
      <c r="H25" s="1193" t="s">
        <v>227</v>
      </c>
      <c r="I25" s="1194"/>
      <c r="J25" s="1195" t="s">
        <v>606</v>
      </c>
      <c r="K25" s="1196"/>
      <c r="L25" s="1196" t="s">
        <v>606</v>
      </c>
      <c r="M25" s="1196"/>
      <c r="N25" s="1196" t="s">
        <v>606</v>
      </c>
      <c r="O25" s="1196"/>
      <c r="P25" s="1196" t="s">
        <v>606</v>
      </c>
      <c r="Q25" s="1197"/>
      <c r="R25" s="1198" t="s">
        <v>606</v>
      </c>
      <c r="S25" s="1186"/>
      <c r="T25" s="1186" t="s">
        <v>606</v>
      </c>
      <c r="U25" s="1199"/>
      <c r="V25" s="1200">
        <f>IF(V13="-",0,V13*SUMIF('様式11-5'!$G$22:$G$26,'様式11-6①'!$X$1,'様式11-5'!$AC$22:$AC$26))</f>
        <v>101.47598104265404</v>
      </c>
      <c r="W25" s="1201"/>
      <c r="X25" s="1180">
        <f>IF(X13="-",0,X13*SUMIF('様式11-5'!$G$22:$G$26,'様式11-6①'!$X$1,'様式11-5'!$AC$22:$AC$26))</f>
        <v>127.34240758293839</v>
      </c>
      <c r="Y25" s="1184"/>
      <c r="Z25" s="1180">
        <f>IF(Z13="-",0,Z13*SUMIF('様式11-5'!$G$22:$G$26,'様式11-6①'!$X$1,'様式11-5'!$AC$22:$AC$26))</f>
        <v>143.26020853080567</v>
      </c>
      <c r="AA25" s="1184"/>
      <c r="AB25" s="1180">
        <f>IF(AB13="-",0,AB13*SUMIF('様式11-5'!$G$22:$G$26,'様式11-6①'!$X$1,'様式11-5'!$AC$22:$AC$26))</f>
        <v>64.997687203791472</v>
      </c>
      <c r="AC25" s="1181"/>
      <c r="AD25" s="1185" t="s">
        <v>604</v>
      </c>
      <c r="AE25" s="1186"/>
      <c r="AF25" s="1186" t="s">
        <v>606</v>
      </c>
      <c r="AG25" s="1187"/>
      <c r="AH25" s="1188">
        <f t="shared" si="9"/>
        <v>437.07628436018962</v>
      </c>
      <c r="AI25" s="1189"/>
      <c r="AJ25" s="1189"/>
      <c r="AK25" s="1189"/>
      <c r="AL25" s="1190"/>
      <c r="AM25" s="1191"/>
      <c r="AN25" s="1191"/>
      <c r="AO25" s="1191"/>
      <c r="AP25" s="1191"/>
      <c r="AQ25" s="1191"/>
      <c r="AR25" s="1191"/>
      <c r="AS25" s="1191"/>
      <c r="AT25" s="1191"/>
      <c r="AU25" s="1191"/>
      <c r="AV25" s="1192"/>
    </row>
    <row r="26" spans="2:50" ht="13.5" customHeight="1">
      <c r="AL26" s="93"/>
      <c r="AM26" s="93"/>
      <c r="AN26" s="93"/>
      <c r="AO26" s="93"/>
      <c r="AP26" s="93"/>
      <c r="AQ26" s="613"/>
      <c r="AR26" s="613"/>
      <c r="AS26" s="613"/>
      <c r="AT26" s="613"/>
      <c r="AU26" s="613"/>
      <c r="AV26" s="613"/>
    </row>
    <row r="27" spans="2:50" ht="13.5" customHeight="1" thickBot="1">
      <c r="B27" s="88" t="s">
        <v>491</v>
      </c>
      <c r="AL27" s="93" t="s">
        <v>260</v>
      </c>
      <c r="AM27" s="93"/>
      <c r="AN27" s="93"/>
      <c r="AO27" s="93"/>
      <c r="AP27" s="93"/>
      <c r="AQ27" s="613"/>
      <c r="AR27" s="613"/>
      <c r="AS27" s="613"/>
      <c r="AT27" s="613"/>
      <c r="AU27" s="613"/>
      <c r="AV27" s="613"/>
    </row>
    <row r="28" spans="2:50" ht="13.5" customHeight="1">
      <c r="B28" s="1234" t="s">
        <v>259</v>
      </c>
      <c r="C28" s="981"/>
      <c r="D28" s="981"/>
      <c r="E28" s="980" t="s">
        <v>173</v>
      </c>
      <c r="F28" s="981"/>
      <c r="G28" s="981"/>
      <c r="H28" s="982"/>
      <c r="I28" s="980" t="s">
        <v>258</v>
      </c>
      <c r="J28" s="981"/>
      <c r="K28" s="981"/>
      <c r="L28" s="981"/>
      <c r="M28" s="981"/>
      <c r="N28" s="981"/>
      <c r="O28" s="981"/>
      <c r="P28" s="981"/>
      <c r="Q28" s="982"/>
      <c r="R28" s="980" t="s">
        <v>257</v>
      </c>
      <c r="S28" s="981"/>
      <c r="T28" s="981"/>
      <c r="U28" s="981"/>
      <c r="V28" s="981"/>
      <c r="W28" s="981"/>
      <c r="X28" s="981"/>
      <c r="Y28" s="981"/>
      <c r="Z28" s="981"/>
      <c r="AA28" s="981"/>
      <c r="AB28" s="981"/>
      <c r="AC28" s="981"/>
      <c r="AD28" s="981"/>
      <c r="AE28" s="981"/>
      <c r="AF28" s="981"/>
      <c r="AG28" s="982"/>
      <c r="AH28" s="980" t="s">
        <v>256</v>
      </c>
      <c r="AI28" s="981"/>
      <c r="AJ28" s="981"/>
      <c r="AK28" s="1235"/>
      <c r="AL28" s="1236" t="s">
        <v>173</v>
      </c>
      <c r="AM28" s="1237"/>
      <c r="AN28" s="1010" t="s">
        <v>255</v>
      </c>
      <c r="AO28" s="1011"/>
      <c r="AP28" s="1011"/>
      <c r="AQ28" s="1206"/>
      <c r="AR28" s="1010" t="s">
        <v>254</v>
      </c>
      <c r="AS28" s="1011"/>
      <c r="AT28" s="1011"/>
      <c r="AU28" s="1011"/>
      <c r="AV28" s="1012"/>
      <c r="AW28" s="90"/>
      <c r="AX28" s="90"/>
    </row>
    <row r="29" spans="2:50" ht="13.5" customHeight="1">
      <c r="B29" s="1207" t="s">
        <v>284</v>
      </c>
      <c r="C29" s="1209" t="s">
        <v>253</v>
      </c>
      <c r="D29" s="1210"/>
      <c r="E29" s="1215" t="s">
        <v>252</v>
      </c>
      <c r="F29" s="1216"/>
      <c r="G29" s="1216"/>
      <c r="H29" s="1217"/>
      <c r="I29" s="614" t="s">
        <v>232</v>
      </c>
      <c r="J29" s="173"/>
      <c r="K29" s="173"/>
      <c r="L29" s="173"/>
      <c r="M29" s="173"/>
      <c r="N29" s="173"/>
      <c r="O29" s="173"/>
      <c r="P29" s="173"/>
      <c r="Q29" s="615"/>
      <c r="R29" s="1221">
        <f>IF($AJ$16+$AJ$18+$AJ$20+$AJ$22=0,0,1644.76)</f>
        <v>1644.76</v>
      </c>
      <c r="S29" s="1221"/>
      <c r="T29" s="173" t="s">
        <v>250</v>
      </c>
      <c r="U29" s="173"/>
      <c r="V29" s="173"/>
      <c r="W29" s="1222">
        <f>SUMIF('様式11-5'!$G$22:$G$26,'様式11-6①'!$X$1,'様式11-5'!$Q$22:$Q$26)+SUMIF('様式11-5'!$G$65:$G$69,'様式11-6①'!$X$1,'様式11-5'!$R$65:$R$69)+SUMIF('様式11-5'!$G$78:$G$82,'様式11-6①'!$X$1,'様式11-5'!$Q$78:$Q$82)</f>
        <v>0.59648541114058351</v>
      </c>
      <c r="X29" s="1222"/>
      <c r="Y29" s="173" t="s">
        <v>608</v>
      </c>
      <c r="Z29" s="173"/>
      <c r="AA29" s="173">
        <v>1</v>
      </c>
      <c r="AB29" s="173" t="s">
        <v>248</v>
      </c>
      <c r="AC29" s="173"/>
      <c r="AD29" s="181">
        <v>0.85</v>
      </c>
      <c r="AE29" s="173" t="s">
        <v>247</v>
      </c>
      <c r="AF29" s="173"/>
      <c r="AG29" s="173"/>
      <c r="AH29" s="1223">
        <f>R29*W29*AA29*AD29</f>
        <v>833.91404310344819</v>
      </c>
      <c r="AI29" s="1224"/>
      <c r="AJ29" s="1224"/>
      <c r="AK29" s="1225"/>
      <c r="AL29" s="1226" t="s">
        <v>166</v>
      </c>
      <c r="AM29" s="1227"/>
      <c r="AN29" s="1230">
        <v>0.43099999999999999</v>
      </c>
      <c r="AO29" s="1231"/>
      <c r="AP29" s="1255" t="s">
        <v>609</v>
      </c>
      <c r="AQ29" s="1256"/>
      <c r="AR29" s="1257">
        <f>AN29*AB32/1000</f>
        <v>1.4937476816976124E-2</v>
      </c>
      <c r="AS29" s="1258"/>
      <c r="AT29" s="1258"/>
      <c r="AU29" s="1255" t="s">
        <v>220</v>
      </c>
      <c r="AV29" s="1276"/>
      <c r="AW29" s="90"/>
      <c r="AX29" s="90"/>
    </row>
    <row r="30" spans="2:50" ht="13.5" customHeight="1">
      <c r="B30" s="1208"/>
      <c r="C30" s="1211"/>
      <c r="D30" s="1212"/>
      <c r="E30" s="1218"/>
      <c r="F30" s="1219"/>
      <c r="G30" s="1219"/>
      <c r="H30" s="1220"/>
      <c r="I30" s="1278" t="s">
        <v>225</v>
      </c>
      <c r="J30" s="1229"/>
      <c r="K30" s="1279"/>
      <c r="L30" s="1280" t="s">
        <v>246</v>
      </c>
      <c r="M30" s="1229"/>
      <c r="N30" s="1229"/>
      <c r="O30" s="1279"/>
      <c r="P30" s="1281" t="s">
        <v>228</v>
      </c>
      <c r="Q30" s="1282"/>
      <c r="R30" s="179" t="s">
        <v>610</v>
      </c>
      <c r="S30" s="178">
        <f>IF(P30="夏季",17.25,16.16)</f>
        <v>16.16</v>
      </c>
      <c r="T30" s="616" t="s">
        <v>611</v>
      </c>
      <c r="U30" s="617">
        <v>-5.0199999999999996</v>
      </c>
      <c r="V30" s="616" t="s">
        <v>611</v>
      </c>
      <c r="W30" s="618">
        <v>3.36</v>
      </c>
      <c r="X30" s="619" t="s">
        <v>612</v>
      </c>
      <c r="Y30" s="169" t="s">
        <v>239</v>
      </c>
      <c r="Z30" s="619"/>
      <c r="AA30" s="177"/>
      <c r="AB30" s="1283">
        <f>J$17+J$19+J$23+J$21</f>
        <v>34.657718832891241</v>
      </c>
      <c r="AC30" s="1283"/>
      <c r="AD30" s="169" t="s">
        <v>613</v>
      </c>
      <c r="AE30" s="169"/>
      <c r="AF30" s="169"/>
      <c r="AG30" s="620"/>
      <c r="AH30" s="1284">
        <f>(S30+U30+W30)*AB30</f>
        <v>502.53692307692302</v>
      </c>
      <c r="AI30" s="1285"/>
      <c r="AJ30" s="1285"/>
      <c r="AK30" s="1286"/>
      <c r="AL30" s="1228"/>
      <c r="AM30" s="1229"/>
      <c r="AN30" s="1232"/>
      <c r="AO30" s="1233"/>
      <c r="AP30" s="1242"/>
      <c r="AQ30" s="1243"/>
      <c r="AR30" s="1246"/>
      <c r="AS30" s="1247"/>
      <c r="AT30" s="1247"/>
      <c r="AU30" s="1242"/>
      <c r="AV30" s="1277"/>
      <c r="AW30" s="90"/>
      <c r="AX30" s="90"/>
    </row>
    <row r="31" spans="2:50" ht="13.5" customHeight="1">
      <c r="B31" s="1208"/>
      <c r="C31" s="1211"/>
      <c r="D31" s="1212"/>
      <c r="E31" s="1218"/>
      <c r="F31" s="1219"/>
      <c r="G31" s="1219"/>
      <c r="H31" s="1220"/>
      <c r="I31" s="621"/>
      <c r="J31" s="622"/>
      <c r="K31" s="622"/>
      <c r="L31" s="623"/>
      <c r="M31" s="623"/>
      <c r="N31" s="623"/>
      <c r="O31" s="623"/>
      <c r="P31" s="623"/>
      <c r="Q31" s="624"/>
      <c r="R31" s="176"/>
      <c r="S31" s="625" t="s">
        <v>238</v>
      </c>
      <c r="T31" s="626"/>
      <c r="U31" s="627" t="s">
        <v>237</v>
      </c>
      <c r="V31" s="626"/>
      <c r="W31" s="628" t="s">
        <v>236</v>
      </c>
      <c r="X31" s="629"/>
      <c r="Y31" s="175"/>
      <c r="Z31" s="629"/>
      <c r="AA31" s="371"/>
      <c r="AB31" s="386"/>
      <c r="AC31" s="386"/>
      <c r="AD31" s="175"/>
      <c r="AE31" s="175"/>
      <c r="AF31" s="175"/>
      <c r="AG31" s="630"/>
      <c r="AH31" s="1287"/>
      <c r="AI31" s="1288"/>
      <c r="AJ31" s="1288"/>
      <c r="AK31" s="1289"/>
      <c r="AL31" s="1228"/>
      <c r="AM31" s="1229"/>
      <c r="AN31" s="1232"/>
      <c r="AO31" s="1233"/>
      <c r="AP31" s="1242"/>
      <c r="AQ31" s="1243"/>
      <c r="AR31" s="1246"/>
      <c r="AS31" s="1247"/>
      <c r="AT31" s="1247"/>
      <c r="AU31" s="1242"/>
      <c r="AV31" s="1277"/>
      <c r="AW31" s="90"/>
      <c r="AX31" s="90"/>
    </row>
    <row r="32" spans="2:50" ht="13.5" customHeight="1">
      <c r="B32" s="1208"/>
      <c r="C32" s="1213"/>
      <c r="D32" s="1214"/>
      <c r="E32" s="1270" t="s">
        <v>222</v>
      </c>
      <c r="F32" s="1271"/>
      <c r="G32" s="1271"/>
      <c r="H32" s="1272"/>
      <c r="I32" s="631"/>
      <c r="J32" s="170"/>
      <c r="K32" s="170"/>
      <c r="L32" s="170"/>
      <c r="M32" s="170"/>
      <c r="N32" s="170"/>
      <c r="O32" s="170"/>
      <c r="P32" s="170"/>
      <c r="Q32" s="632"/>
      <c r="R32" s="172"/>
      <c r="S32" s="172"/>
      <c r="T32" s="170"/>
      <c r="U32" s="170"/>
      <c r="V32" s="170"/>
      <c r="W32" s="633"/>
      <c r="X32" s="634"/>
      <c r="Y32" s="634"/>
      <c r="Z32" s="635"/>
      <c r="AA32" s="636"/>
      <c r="AB32" s="1273">
        <f>SUM(AB30:AC30)</f>
        <v>34.657718832891241</v>
      </c>
      <c r="AC32" s="1273"/>
      <c r="AD32" s="637" t="s">
        <v>235</v>
      </c>
      <c r="AE32" s="170"/>
      <c r="AF32" s="170"/>
      <c r="AG32" s="170"/>
      <c r="AH32" s="1267">
        <f>SUM(AH29:AK30)</f>
        <v>1336.4509661803713</v>
      </c>
      <c r="AI32" s="1268"/>
      <c r="AJ32" s="1268"/>
      <c r="AK32" s="1269"/>
      <c r="AL32" s="1228"/>
      <c r="AM32" s="1229"/>
      <c r="AN32" s="1232"/>
      <c r="AO32" s="1233"/>
      <c r="AP32" s="1242"/>
      <c r="AQ32" s="1243"/>
      <c r="AR32" s="1246"/>
      <c r="AS32" s="1247"/>
      <c r="AT32" s="1247"/>
      <c r="AU32" s="1242"/>
      <c r="AV32" s="1277"/>
      <c r="AW32" s="90"/>
      <c r="AX32" s="90"/>
    </row>
    <row r="33" spans="2:50" ht="13.5" customHeight="1">
      <c r="B33" s="1208"/>
      <c r="C33" s="1209" t="s">
        <v>234</v>
      </c>
      <c r="D33" s="1210"/>
      <c r="E33" s="1274" t="s">
        <v>233</v>
      </c>
      <c r="F33" s="1216"/>
      <c r="G33" s="1216"/>
      <c r="H33" s="1217"/>
      <c r="I33" s="614" t="s">
        <v>232</v>
      </c>
      <c r="J33" s="173"/>
      <c r="K33" s="173"/>
      <c r="L33" s="173"/>
      <c r="M33" s="173"/>
      <c r="N33" s="173"/>
      <c r="O33" s="173"/>
      <c r="P33" s="173"/>
      <c r="Q33" s="615"/>
      <c r="R33" s="354" t="s">
        <v>614</v>
      </c>
      <c r="S33" s="1275">
        <f>IF('様式11-5'!Y$1="LPG",0,IF(J$24&lt;50,料金単価!$C$7,(IF(J$24&lt;100,料金単価!$C$8,IF($J$24&lt;250,料金単価!$C$9,IF($J$24&lt;500,料金単価!$C$10,IF($J$24&lt;800,料金単価!$C$11,料金単価!$C$12)))))))</f>
        <v>1650</v>
      </c>
      <c r="T33" s="1275"/>
      <c r="U33" s="173" t="s">
        <v>231</v>
      </c>
      <c r="V33" s="388"/>
      <c r="W33" s="174"/>
      <c r="X33" s="174"/>
      <c r="Y33" s="174"/>
      <c r="Z33" s="174"/>
      <c r="AA33" s="174"/>
      <c r="AB33" s="173">
        <v>1</v>
      </c>
      <c r="AC33" s="387" t="s">
        <v>229</v>
      </c>
      <c r="AD33" s="173"/>
      <c r="AE33" s="173"/>
      <c r="AF33" s="173"/>
      <c r="AG33" s="173"/>
      <c r="AH33" s="1223">
        <f>S33*AB33</f>
        <v>1650</v>
      </c>
      <c r="AI33" s="1224"/>
      <c r="AJ33" s="1224"/>
      <c r="AK33" s="1225"/>
      <c r="AL33" s="1254" t="s">
        <v>233</v>
      </c>
      <c r="AM33" s="1227"/>
      <c r="AN33" s="1230">
        <v>2.29</v>
      </c>
      <c r="AO33" s="1231"/>
      <c r="AP33" s="1255" t="s">
        <v>615</v>
      </c>
      <c r="AQ33" s="1256"/>
      <c r="AR33" s="1257">
        <f>AN33*X35/1000</f>
        <v>0</v>
      </c>
      <c r="AS33" s="1258"/>
      <c r="AT33" s="1258"/>
      <c r="AU33" s="1259" t="s">
        <v>220</v>
      </c>
      <c r="AV33" s="1260"/>
      <c r="AW33" s="90"/>
      <c r="AX33" s="90"/>
    </row>
    <row r="34" spans="2:50" ht="13.5" customHeight="1">
      <c r="B34" s="1208"/>
      <c r="C34" s="1211"/>
      <c r="D34" s="1212"/>
      <c r="E34" s="1218"/>
      <c r="F34" s="1219"/>
      <c r="G34" s="1219"/>
      <c r="H34" s="1220"/>
      <c r="I34" s="638" t="s">
        <v>225</v>
      </c>
      <c r="J34" s="168"/>
      <c r="K34" s="168"/>
      <c r="L34" s="168"/>
      <c r="M34" s="168"/>
      <c r="N34" s="168"/>
      <c r="O34" s="168"/>
      <c r="P34" s="168" t="s">
        <v>228</v>
      </c>
      <c r="Q34" s="639"/>
      <c r="R34" s="179" t="s">
        <v>616</v>
      </c>
      <c r="S34" s="1261">
        <f>IF(P34="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123.69</v>
      </c>
      <c r="T34" s="1261"/>
      <c r="U34" s="168" t="s">
        <v>226</v>
      </c>
      <c r="V34" s="640" t="s">
        <v>617</v>
      </c>
      <c r="W34" s="641">
        <v>-37.96</v>
      </c>
      <c r="X34" s="642" t="s">
        <v>618</v>
      </c>
      <c r="Y34" s="623" t="s">
        <v>619</v>
      </c>
      <c r="Z34" s="1262">
        <f>IF('様式11-5'!Y$1="LPG",0,J$24)</f>
        <v>73.394164456233412</v>
      </c>
      <c r="AA34" s="1262"/>
      <c r="AB34" s="168" t="s">
        <v>620</v>
      </c>
      <c r="AC34" s="168"/>
      <c r="AD34" s="168"/>
      <c r="AE34" s="168"/>
      <c r="AF34" s="168"/>
      <c r="AG34" s="168"/>
      <c r="AH34" s="1263">
        <f>(S34+W34)*Z34</f>
        <v>6292.0817188328892</v>
      </c>
      <c r="AI34" s="1264"/>
      <c r="AJ34" s="1264"/>
      <c r="AK34" s="1265"/>
      <c r="AL34" s="1228"/>
      <c r="AM34" s="1229"/>
      <c r="AN34" s="1232"/>
      <c r="AO34" s="1233"/>
      <c r="AP34" s="1242"/>
      <c r="AQ34" s="1243"/>
      <c r="AR34" s="1246"/>
      <c r="AS34" s="1247"/>
      <c r="AT34" s="1247"/>
      <c r="AU34" s="1250"/>
      <c r="AV34" s="1251"/>
      <c r="AW34" s="90"/>
      <c r="AX34" s="90"/>
    </row>
    <row r="35" spans="2:50" ht="13.5" customHeight="1">
      <c r="B35" s="1208"/>
      <c r="C35" s="1211"/>
      <c r="D35" s="1212"/>
      <c r="E35" s="1270" t="s">
        <v>222</v>
      </c>
      <c r="F35" s="1271"/>
      <c r="G35" s="1271"/>
      <c r="H35" s="1272"/>
      <c r="I35" s="631"/>
      <c r="J35" s="170"/>
      <c r="K35" s="170"/>
      <c r="L35" s="170"/>
      <c r="M35" s="170"/>
      <c r="N35" s="170"/>
      <c r="O35" s="170"/>
      <c r="P35" s="170"/>
      <c r="Q35" s="632"/>
      <c r="R35" s="172"/>
      <c r="S35" s="172"/>
      <c r="T35" s="170"/>
      <c r="U35" s="170"/>
      <c r="V35" s="170"/>
      <c r="W35" s="633"/>
      <c r="X35" s="634"/>
      <c r="Y35" s="634"/>
      <c r="Z35" s="1266">
        <f>SUM(Z34:Z34)</f>
        <v>73.394164456233412</v>
      </c>
      <c r="AA35" s="1266"/>
      <c r="AB35" s="635" t="s">
        <v>221</v>
      </c>
      <c r="AC35" s="635"/>
      <c r="AD35" s="170"/>
      <c r="AE35" s="170"/>
      <c r="AF35" s="170"/>
      <c r="AG35" s="170"/>
      <c r="AH35" s="1267">
        <f>SUM(AH33:AK34)</f>
        <v>7942.0817188328892</v>
      </c>
      <c r="AI35" s="1268"/>
      <c r="AJ35" s="1268"/>
      <c r="AK35" s="1269"/>
      <c r="AL35" s="1238"/>
      <c r="AM35" s="1239"/>
      <c r="AN35" s="1240"/>
      <c r="AO35" s="1241"/>
      <c r="AP35" s="1244"/>
      <c r="AQ35" s="1245"/>
      <c r="AR35" s="1248"/>
      <c r="AS35" s="1249"/>
      <c r="AT35" s="1249"/>
      <c r="AU35" s="1252"/>
      <c r="AV35" s="1253"/>
      <c r="AW35" s="90"/>
      <c r="AX35" s="90"/>
    </row>
    <row r="36" spans="2:50" ht="13.5" customHeight="1">
      <c r="B36" s="1208"/>
      <c r="C36" s="1211"/>
      <c r="D36" s="1212"/>
      <c r="E36" s="1274" t="s">
        <v>621</v>
      </c>
      <c r="F36" s="1216"/>
      <c r="G36" s="1216"/>
      <c r="H36" s="1217"/>
      <c r="I36" s="614" t="s">
        <v>232</v>
      </c>
      <c r="J36" s="173"/>
      <c r="K36" s="173"/>
      <c r="L36" s="173"/>
      <c r="M36" s="173"/>
      <c r="N36" s="173"/>
      <c r="O36" s="173"/>
      <c r="P36" s="173"/>
      <c r="Q36" s="615"/>
      <c r="R36" s="1224">
        <f>IF(AND('様式11-5'!Y$1="LPG",OR('様式11-5'!$AB$83&gt;2.5,'様式11-5'!$AC$83&gt;2.5)),料金単価!$C$18+料金単価!$C$19,IF('様式11-5'!Y$1="LPG",料金単価!$C$18,0))</f>
        <v>0</v>
      </c>
      <c r="S36" s="1224"/>
      <c r="T36" s="173" t="s">
        <v>231</v>
      </c>
      <c r="U36" s="173"/>
      <c r="V36" s="174"/>
      <c r="W36" s="174"/>
      <c r="X36" s="174"/>
      <c r="Y36" s="174"/>
      <c r="Z36" s="174"/>
      <c r="AA36" s="174"/>
      <c r="AB36" s="173">
        <v>1</v>
      </c>
      <c r="AC36" s="387" t="s">
        <v>229</v>
      </c>
      <c r="AD36" s="173"/>
      <c r="AE36" s="173"/>
      <c r="AF36" s="173"/>
      <c r="AG36" s="173"/>
      <c r="AH36" s="1223">
        <f>R36*AB36</f>
        <v>0</v>
      </c>
      <c r="AI36" s="1224"/>
      <c r="AJ36" s="1224"/>
      <c r="AK36" s="1225"/>
      <c r="AL36" s="1228" t="s">
        <v>621</v>
      </c>
      <c r="AM36" s="1229"/>
      <c r="AN36" s="1232">
        <v>6</v>
      </c>
      <c r="AO36" s="1233"/>
      <c r="AP36" s="1242" t="s">
        <v>622</v>
      </c>
      <c r="AQ36" s="1243"/>
      <c r="AR36" s="1246">
        <f>AN36*X38/1000</f>
        <v>0</v>
      </c>
      <c r="AS36" s="1247"/>
      <c r="AT36" s="1247"/>
      <c r="AU36" s="1250" t="s">
        <v>220</v>
      </c>
      <c r="AV36" s="1251"/>
      <c r="AW36" s="90"/>
      <c r="AX36" s="90"/>
    </row>
    <row r="37" spans="2:50" ht="13.5" customHeight="1">
      <c r="B37" s="1208"/>
      <c r="C37" s="1211"/>
      <c r="D37" s="1212"/>
      <c r="E37" s="1218"/>
      <c r="F37" s="1219"/>
      <c r="G37" s="1219"/>
      <c r="H37" s="1220"/>
      <c r="I37" s="638" t="s">
        <v>225</v>
      </c>
      <c r="J37" s="168"/>
      <c r="K37" s="168"/>
      <c r="L37" s="168"/>
      <c r="M37" s="168"/>
      <c r="N37" s="168"/>
      <c r="O37" s="168"/>
      <c r="P37" s="168"/>
      <c r="Q37" s="639"/>
      <c r="R37" s="1290">
        <f>料金単価!$D$18</f>
        <v>296</v>
      </c>
      <c r="S37" s="1291"/>
      <c r="T37" s="168" t="s">
        <v>226</v>
      </c>
      <c r="U37" s="168"/>
      <c r="V37" s="168"/>
      <c r="W37" s="168"/>
      <c r="X37" s="1292">
        <f>IF('様式11-5'!Y$1="LPG",J$24,0)</f>
        <v>0</v>
      </c>
      <c r="Y37" s="1293"/>
      <c r="Z37" s="168" t="s">
        <v>623</v>
      </c>
      <c r="AA37" s="168"/>
      <c r="AB37" s="168"/>
      <c r="AC37" s="169"/>
      <c r="AD37" s="168"/>
      <c r="AE37" s="168"/>
      <c r="AF37" s="168"/>
      <c r="AG37" s="168"/>
      <c r="AH37" s="1263">
        <f>R37*X37</f>
        <v>0</v>
      </c>
      <c r="AI37" s="1264"/>
      <c r="AJ37" s="1264"/>
      <c r="AK37" s="1265"/>
      <c r="AL37" s="1228"/>
      <c r="AM37" s="1229"/>
      <c r="AN37" s="1232"/>
      <c r="AO37" s="1233"/>
      <c r="AP37" s="1242"/>
      <c r="AQ37" s="1243"/>
      <c r="AR37" s="1246"/>
      <c r="AS37" s="1247"/>
      <c r="AT37" s="1247"/>
      <c r="AU37" s="1250"/>
      <c r="AV37" s="1251"/>
      <c r="AW37" s="90"/>
      <c r="AX37" s="90"/>
    </row>
    <row r="38" spans="2:50" ht="13.5" customHeight="1" thickBot="1">
      <c r="B38" s="1208"/>
      <c r="C38" s="1213"/>
      <c r="D38" s="1214"/>
      <c r="E38" s="1270" t="s">
        <v>222</v>
      </c>
      <c r="F38" s="1271"/>
      <c r="G38" s="1271"/>
      <c r="H38" s="1272"/>
      <c r="I38" s="631"/>
      <c r="J38" s="170"/>
      <c r="K38" s="170"/>
      <c r="L38" s="170"/>
      <c r="M38" s="170"/>
      <c r="N38" s="170"/>
      <c r="O38" s="170"/>
      <c r="P38" s="170"/>
      <c r="Q38" s="632"/>
      <c r="R38" s="172"/>
      <c r="S38" s="172"/>
      <c r="T38" s="170"/>
      <c r="U38" s="170"/>
      <c r="V38" s="170"/>
      <c r="W38" s="633"/>
      <c r="X38" s="1294">
        <f>SUM(X37:Y37)</f>
        <v>0</v>
      </c>
      <c r="Y38" s="1294"/>
      <c r="Z38" s="170" t="s">
        <v>221</v>
      </c>
      <c r="AA38" s="170"/>
      <c r="AB38" s="170"/>
      <c r="AC38" s="171"/>
      <c r="AD38" s="170"/>
      <c r="AE38" s="170"/>
      <c r="AF38" s="170"/>
      <c r="AG38" s="170"/>
      <c r="AH38" s="1267">
        <f>SUM(AH36:AK37)</f>
        <v>0</v>
      </c>
      <c r="AI38" s="1268"/>
      <c r="AJ38" s="1268"/>
      <c r="AK38" s="1269"/>
      <c r="AL38" s="1238"/>
      <c r="AM38" s="1239"/>
      <c r="AN38" s="1240"/>
      <c r="AO38" s="1241"/>
      <c r="AP38" s="1244"/>
      <c r="AQ38" s="1245"/>
      <c r="AR38" s="1248"/>
      <c r="AS38" s="1249"/>
      <c r="AT38" s="1249"/>
      <c r="AU38" s="1252"/>
      <c r="AV38" s="1253"/>
      <c r="AW38" s="90"/>
      <c r="AX38" s="90"/>
    </row>
    <row r="39" spans="2:50" ht="13.5" customHeight="1">
      <c r="B39" s="1234" t="s">
        <v>259</v>
      </c>
      <c r="C39" s="981"/>
      <c r="D39" s="981"/>
      <c r="E39" s="980" t="s">
        <v>173</v>
      </c>
      <c r="F39" s="981"/>
      <c r="G39" s="981"/>
      <c r="H39" s="982"/>
      <c r="I39" s="980" t="s">
        <v>258</v>
      </c>
      <c r="J39" s="981"/>
      <c r="K39" s="981"/>
      <c r="L39" s="981"/>
      <c r="M39" s="981"/>
      <c r="N39" s="981"/>
      <c r="O39" s="981"/>
      <c r="P39" s="981"/>
      <c r="Q39" s="982"/>
      <c r="R39" s="980" t="s">
        <v>257</v>
      </c>
      <c r="S39" s="981"/>
      <c r="T39" s="981"/>
      <c r="U39" s="981"/>
      <c r="V39" s="981"/>
      <c r="W39" s="981"/>
      <c r="X39" s="981"/>
      <c r="Y39" s="981"/>
      <c r="Z39" s="981"/>
      <c r="AA39" s="981"/>
      <c r="AB39" s="981"/>
      <c r="AC39" s="981"/>
      <c r="AD39" s="981"/>
      <c r="AE39" s="981"/>
      <c r="AF39" s="981"/>
      <c r="AG39" s="982"/>
      <c r="AH39" s="980" t="s">
        <v>256</v>
      </c>
      <c r="AI39" s="981"/>
      <c r="AJ39" s="981"/>
      <c r="AK39" s="1235"/>
      <c r="AL39" s="1236" t="s">
        <v>173</v>
      </c>
      <c r="AM39" s="1237"/>
      <c r="AN39" s="1010" t="s">
        <v>255</v>
      </c>
      <c r="AO39" s="1011"/>
      <c r="AP39" s="1011"/>
      <c r="AQ39" s="1206"/>
      <c r="AR39" s="1010" t="s">
        <v>254</v>
      </c>
      <c r="AS39" s="1011"/>
      <c r="AT39" s="1011"/>
      <c r="AU39" s="1011"/>
      <c r="AV39" s="1012"/>
      <c r="AW39" s="90"/>
      <c r="AX39" s="90"/>
    </row>
    <row r="40" spans="2:50" ht="13.5" customHeight="1">
      <c r="B40" s="1207" t="s">
        <v>283</v>
      </c>
      <c r="C40" s="1209" t="s">
        <v>253</v>
      </c>
      <c r="D40" s="1210"/>
      <c r="E40" s="1215" t="s">
        <v>252</v>
      </c>
      <c r="F40" s="1216"/>
      <c r="G40" s="1216"/>
      <c r="H40" s="1217"/>
      <c r="I40" s="614" t="s">
        <v>232</v>
      </c>
      <c r="J40" s="173"/>
      <c r="K40" s="173"/>
      <c r="L40" s="173"/>
      <c r="M40" s="173"/>
      <c r="N40" s="173"/>
      <c r="O40" s="173"/>
      <c r="P40" s="173"/>
      <c r="Q40" s="615"/>
      <c r="R40" s="1221">
        <f>IF($AJ$16+$AJ$18+$AJ$20+$AJ$22=0,0,1644.76)</f>
        <v>1644.76</v>
      </c>
      <c r="S40" s="1221"/>
      <c r="T40" s="173" t="s">
        <v>250</v>
      </c>
      <c r="U40" s="173"/>
      <c r="V40" s="173"/>
      <c r="W40" s="1222">
        <f>$W$29</f>
        <v>0.59648541114058351</v>
      </c>
      <c r="X40" s="1222"/>
      <c r="Y40" s="173" t="s">
        <v>624</v>
      </c>
      <c r="Z40" s="173"/>
      <c r="AA40" s="173">
        <v>1</v>
      </c>
      <c r="AB40" s="173" t="s">
        <v>248</v>
      </c>
      <c r="AC40" s="173"/>
      <c r="AD40" s="181">
        <v>0.85</v>
      </c>
      <c r="AE40" s="173" t="s">
        <v>247</v>
      </c>
      <c r="AF40" s="173"/>
      <c r="AG40" s="173"/>
      <c r="AH40" s="1223">
        <f>R40*W40*AA40*AD40</f>
        <v>833.91404310344819</v>
      </c>
      <c r="AI40" s="1224"/>
      <c r="AJ40" s="1224"/>
      <c r="AK40" s="1225"/>
      <c r="AL40" s="1226" t="s">
        <v>166</v>
      </c>
      <c r="AM40" s="1227"/>
      <c r="AN40" s="1230">
        <f>AN29</f>
        <v>0.43099999999999999</v>
      </c>
      <c r="AO40" s="1231"/>
      <c r="AP40" s="1255" t="s">
        <v>609</v>
      </c>
      <c r="AQ40" s="1256"/>
      <c r="AR40" s="1257">
        <f>AN40*AB43/1000</f>
        <v>2.3783645496021216E-2</v>
      </c>
      <c r="AS40" s="1258"/>
      <c r="AT40" s="1258"/>
      <c r="AU40" s="1255" t="s">
        <v>220</v>
      </c>
      <c r="AV40" s="1276"/>
      <c r="AW40" s="90"/>
      <c r="AX40" s="90"/>
    </row>
    <row r="41" spans="2:50" ht="13.5" customHeight="1">
      <c r="B41" s="1208"/>
      <c r="C41" s="1211"/>
      <c r="D41" s="1212"/>
      <c r="E41" s="1218"/>
      <c r="F41" s="1219"/>
      <c r="G41" s="1219"/>
      <c r="H41" s="1220"/>
      <c r="I41" s="1278" t="s">
        <v>225</v>
      </c>
      <c r="J41" s="1229"/>
      <c r="K41" s="1279"/>
      <c r="L41" s="1280" t="s">
        <v>246</v>
      </c>
      <c r="M41" s="1229"/>
      <c r="N41" s="1229"/>
      <c r="O41" s="1279"/>
      <c r="P41" s="1281" t="s">
        <v>245</v>
      </c>
      <c r="Q41" s="1282"/>
      <c r="R41" s="179" t="s">
        <v>610</v>
      </c>
      <c r="S41" s="178">
        <f>IF(P41="夏季",17.25,16.16)</f>
        <v>17.25</v>
      </c>
      <c r="T41" s="616" t="s">
        <v>611</v>
      </c>
      <c r="U41" s="617">
        <f>$U$30</f>
        <v>-5.0199999999999996</v>
      </c>
      <c r="V41" s="616" t="s">
        <v>611</v>
      </c>
      <c r="W41" s="618">
        <f>$W$30</f>
        <v>3.36</v>
      </c>
      <c r="X41" s="619" t="s">
        <v>625</v>
      </c>
      <c r="Y41" s="169" t="s">
        <v>239</v>
      </c>
      <c r="Z41" s="619"/>
      <c r="AA41" s="177"/>
      <c r="AB41" s="1283">
        <f>L$16+L$18+L$22+L$20</f>
        <v>55.182472148541102</v>
      </c>
      <c r="AC41" s="1283"/>
      <c r="AD41" s="169" t="s">
        <v>613</v>
      </c>
      <c r="AE41" s="169"/>
      <c r="AF41" s="169"/>
      <c r="AG41" s="620"/>
      <c r="AH41" s="1284">
        <f>(S41+U41+W41)*AB41</f>
        <v>860.29474079575573</v>
      </c>
      <c r="AI41" s="1285"/>
      <c r="AJ41" s="1285"/>
      <c r="AK41" s="1286"/>
      <c r="AL41" s="1228"/>
      <c r="AM41" s="1229"/>
      <c r="AN41" s="1232"/>
      <c r="AO41" s="1233"/>
      <c r="AP41" s="1242"/>
      <c r="AQ41" s="1243"/>
      <c r="AR41" s="1246"/>
      <c r="AS41" s="1247"/>
      <c r="AT41" s="1247"/>
      <c r="AU41" s="1242"/>
      <c r="AV41" s="1277"/>
      <c r="AW41" s="90"/>
      <c r="AX41" s="90"/>
    </row>
    <row r="42" spans="2:50" ht="13.5" customHeight="1">
      <c r="B42" s="1208"/>
      <c r="C42" s="1211"/>
      <c r="D42" s="1212"/>
      <c r="E42" s="1218"/>
      <c r="F42" s="1219"/>
      <c r="G42" s="1219"/>
      <c r="H42" s="1220"/>
      <c r="I42" s="621"/>
      <c r="J42" s="622"/>
      <c r="K42" s="622"/>
      <c r="L42" s="623"/>
      <c r="M42" s="623"/>
      <c r="N42" s="623"/>
      <c r="O42" s="623"/>
      <c r="P42" s="623"/>
      <c r="Q42" s="624"/>
      <c r="R42" s="176"/>
      <c r="S42" s="625" t="s">
        <v>238</v>
      </c>
      <c r="T42" s="643"/>
      <c r="U42" s="644" t="s">
        <v>237</v>
      </c>
      <c r="V42" s="643"/>
      <c r="W42" s="628" t="s">
        <v>236</v>
      </c>
      <c r="Y42" s="175"/>
      <c r="AA42" s="93"/>
      <c r="AB42" s="386"/>
      <c r="AC42" s="386"/>
      <c r="AD42" s="175"/>
      <c r="AE42" s="175"/>
      <c r="AF42" s="175"/>
      <c r="AG42" s="630"/>
      <c r="AH42" s="1287"/>
      <c r="AI42" s="1288"/>
      <c r="AJ42" s="1288"/>
      <c r="AK42" s="1289"/>
      <c r="AL42" s="1228"/>
      <c r="AM42" s="1229"/>
      <c r="AN42" s="1232"/>
      <c r="AO42" s="1233"/>
      <c r="AP42" s="1242"/>
      <c r="AQ42" s="1243"/>
      <c r="AR42" s="1246"/>
      <c r="AS42" s="1247"/>
      <c r="AT42" s="1247"/>
      <c r="AU42" s="1242"/>
      <c r="AV42" s="1277"/>
      <c r="AW42" s="90"/>
      <c r="AX42" s="90"/>
    </row>
    <row r="43" spans="2:50" ht="13.5" customHeight="1">
      <c r="B43" s="1208"/>
      <c r="C43" s="1213"/>
      <c r="D43" s="1214"/>
      <c r="E43" s="1270" t="s">
        <v>222</v>
      </c>
      <c r="F43" s="1271"/>
      <c r="G43" s="1271"/>
      <c r="H43" s="1272"/>
      <c r="I43" s="631"/>
      <c r="J43" s="170"/>
      <c r="K43" s="170"/>
      <c r="L43" s="170"/>
      <c r="M43" s="170"/>
      <c r="N43" s="170"/>
      <c r="O43" s="170"/>
      <c r="P43" s="170"/>
      <c r="Q43" s="632"/>
      <c r="R43" s="172"/>
      <c r="S43" s="172"/>
      <c r="T43" s="170"/>
      <c r="U43" s="170"/>
      <c r="V43" s="170"/>
      <c r="W43" s="633"/>
      <c r="X43" s="634"/>
      <c r="Y43" s="634"/>
      <c r="Z43" s="635"/>
      <c r="AA43" s="636"/>
      <c r="AB43" s="1273">
        <f>SUM(AB41:AC41)</f>
        <v>55.182472148541102</v>
      </c>
      <c r="AC43" s="1273"/>
      <c r="AD43" s="637" t="s">
        <v>235</v>
      </c>
      <c r="AE43" s="170"/>
      <c r="AF43" s="170"/>
      <c r="AG43" s="170"/>
      <c r="AH43" s="1267">
        <f>SUM(AH40:AK41)</f>
        <v>1694.2087838992038</v>
      </c>
      <c r="AI43" s="1268"/>
      <c r="AJ43" s="1268"/>
      <c r="AK43" s="1269"/>
      <c r="AL43" s="1228"/>
      <c r="AM43" s="1229"/>
      <c r="AN43" s="1232"/>
      <c r="AO43" s="1233"/>
      <c r="AP43" s="1242"/>
      <c r="AQ43" s="1243"/>
      <c r="AR43" s="1246"/>
      <c r="AS43" s="1247"/>
      <c r="AT43" s="1247"/>
      <c r="AU43" s="1242"/>
      <c r="AV43" s="1277"/>
      <c r="AW43" s="90"/>
      <c r="AX43" s="90"/>
    </row>
    <row r="44" spans="2:50" ht="13.5" customHeight="1">
      <c r="B44" s="1208"/>
      <c r="C44" s="1209" t="s">
        <v>234</v>
      </c>
      <c r="D44" s="1210"/>
      <c r="E44" s="1274" t="s">
        <v>233</v>
      </c>
      <c r="F44" s="1216"/>
      <c r="G44" s="1216"/>
      <c r="H44" s="1217"/>
      <c r="I44" s="614" t="s">
        <v>232</v>
      </c>
      <c r="J44" s="173"/>
      <c r="K44" s="173"/>
      <c r="L44" s="173"/>
      <c r="M44" s="173"/>
      <c r="N44" s="173"/>
      <c r="O44" s="173"/>
      <c r="P44" s="173"/>
      <c r="Q44" s="615"/>
      <c r="R44" s="354" t="s">
        <v>616</v>
      </c>
      <c r="S44" s="1275">
        <f>IF('様式11-5'!Y$1="LPG",0,IF(L$24&lt;50,料金単価!$C$7,(IF(L$24&lt;100,料金単価!$C$8,IF($L$24&lt;250,料金単価!$C$9,IF($L$24&lt;500,料金単価!$C$10,IF($L$24&lt;800,料金単価!$C$11,料金単価!$C$12)))))))</f>
        <v>2310</v>
      </c>
      <c r="T44" s="1275"/>
      <c r="U44" s="173" t="s">
        <v>231</v>
      </c>
      <c r="V44" s="388"/>
      <c r="W44" s="174"/>
      <c r="X44" s="174"/>
      <c r="Y44" s="174"/>
      <c r="Z44" s="174"/>
      <c r="AA44" s="174"/>
      <c r="AB44" s="173">
        <v>1</v>
      </c>
      <c r="AC44" s="387" t="s">
        <v>229</v>
      </c>
      <c r="AD44" s="173"/>
      <c r="AE44" s="173"/>
      <c r="AF44" s="173"/>
      <c r="AG44" s="173"/>
      <c r="AH44" s="1223">
        <f>S44*AB44</f>
        <v>2310</v>
      </c>
      <c r="AI44" s="1224"/>
      <c r="AJ44" s="1224"/>
      <c r="AK44" s="1225"/>
      <c r="AL44" s="1254" t="s">
        <v>233</v>
      </c>
      <c r="AM44" s="1227"/>
      <c r="AN44" s="1230">
        <f>AN33</f>
        <v>2.29</v>
      </c>
      <c r="AO44" s="1231"/>
      <c r="AP44" s="1255" t="s">
        <v>622</v>
      </c>
      <c r="AQ44" s="1256"/>
      <c r="AR44" s="1257">
        <f>AN44*X46/1000</f>
        <v>0</v>
      </c>
      <c r="AS44" s="1258"/>
      <c r="AT44" s="1258"/>
      <c r="AU44" s="1259" t="s">
        <v>220</v>
      </c>
      <c r="AV44" s="1260"/>
      <c r="AW44" s="90"/>
      <c r="AX44" s="90"/>
    </row>
    <row r="45" spans="2:50" ht="13.5" customHeight="1">
      <c r="B45" s="1208"/>
      <c r="C45" s="1211"/>
      <c r="D45" s="1212"/>
      <c r="E45" s="1218"/>
      <c r="F45" s="1219"/>
      <c r="G45" s="1219"/>
      <c r="H45" s="1220"/>
      <c r="I45" s="638" t="s">
        <v>225</v>
      </c>
      <c r="J45" s="168"/>
      <c r="K45" s="168"/>
      <c r="L45" s="168"/>
      <c r="M45" s="168"/>
      <c r="N45" s="168"/>
      <c r="O45" s="168"/>
      <c r="P45" s="168" t="s">
        <v>228</v>
      </c>
      <c r="Q45" s="639"/>
      <c r="R45" s="179" t="s">
        <v>473</v>
      </c>
      <c r="S45" s="1261">
        <f>IF(P45="冬季",IF(L$24&lt;50,料金単価!$D$7,IF(L$24&lt;100,料金単価!$D$8,IF($L$24&lt;250,料金単価!$D$9,IF($L$24&lt;500,料金単価!$D$10,IF($L$24&lt;800,料金単価!$D$11,料金単価!$D$12))))),IF(L$24&lt;50,料金単価!$E$7,IF(L$24&lt;100,料金単価!$E$8,IF(L$24&lt;250,料金単価!$E$9,IF(L$24&lt;500,料金単価!$E$10,IF(L$24&lt;800,料金単価!$E$11,料金単価!$E$12))))))</f>
        <v>117.09</v>
      </c>
      <c r="T45" s="1261"/>
      <c r="U45" s="168" t="s">
        <v>226</v>
      </c>
      <c r="V45" s="640" t="s">
        <v>626</v>
      </c>
      <c r="W45" s="641">
        <f>W34</f>
        <v>-37.96</v>
      </c>
      <c r="X45" s="642" t="s">
        <v>627</v>
      </c>
      <c r="Y45" s="623" t="s">
        <v>628</v>
      </c>
      <c r="Z45" s="1262">
        <f>IF('様式11-5'!Y$1="LPG",0,L$24)</f>
        <v>137.00244031830238</v>
      </c>
      <c r="AA45" s="1262"/>
      <c r="AB45" s="168" t="s">
        <v>629</v>
      </c>
      <c r="AC45" s="168"/>
      <c r="AD45" s="168"/>
      <c r="AE45" s="168"/>
      <c r="AF45" s="168"/>
      <c r="AG45" s="168"/>
      <c r="AH45" s="1263">
        <f>(S45+W45)*Z45</f>
        <v>10841.003102387267</v>
      </c>
      <c r="AI45" s="1264"/>
      <c r="AJ45" s="1264"/>
      <c r="AK45" s="1265"/>
      <c r="AL45" s="1228"/>
      <c r="AM45" s="1229"/>
      <c r="AN45" s="1232"/>
      <c r="AO45" s="1233"/>
      <c r="AP45" s="1242"/>
      <c r="AQ45" s="1243"/>
      <c r="AR45" s="1246"/>
      <c r="AS45" s="1247"/>
      <c r="AT45" s="1247"/>
      <c r="AU45" s="1250"/>
      <c r="AV45" s="1251"/>
      <c r="AW45" s="90"/>
      <c r="AX45" s="90"/>
    </row>
    <row r="46" spans="2:50" ht="13.5" customHeight="1">
      <c r="B46" s="1208"/>
      <c r="C46" s="1211"/>
      <c r="D46" s="1212"/>
      <c r="E46" s="1270" t="s">
        <v>222</v>
      </c>
      <c r="F46" s="1271"/>
      <c r="G46" s="1271"/>
      <c r="H46" s="1272"/>
      <c r="I46" s="631"/>
      <c r="J46" s="170"/>
      <c r="K46" s="170"/>
      <c r="L46" s="170"/>
      <c r="M46" s="170"/>
      <c r="N46" s="170"/>
      <c r="O46" s="170"/>
      <c r="P46" s="170"/>
      <c r="Q46" s="632"/>
      <c r="R46" s="172"/>
      <c r="S46" s="172"/>
      <c r="T46" s="170"/>
      <c r="U46" s="170"/>
      <c r="V46" s="170"/>
      <c r="W46" s="633"/>
      <c r="X46" s="634"/>
      <c r="Y46" s="634"/>
      <c r="Z46" s="1266">
        <f>SUM(Z45:Z45)</f>
        <v>137.00244031830238</v>
      </c>
      <c r="AA46" s="1266"/>
      <c r="AB46" s="635" t="s">
        <v>221</v>
      </c>
      <c r="AC46" s="635"/>
      <c r="AD46" s="170"/>
      <c r="AE46" s="170"/>
      <c r="AF46" s="170"/>
      <c r="AG46" s="170"/>
      <c r="AH46" s="1267">
        <f>SUM(AH44:AK45)</f>
        <v>13151.003102387267</v>
      </c>
      <c r="AI46" s="1268"/>
      <c r="AJ46" s="1268"/>
      <c r="AK46" s="1269"/>
      <c r="AL46" s="1238"/>
      <c r="AM46" s="1239"/>
      <c r="AN46" s="1240"/>
      <c r="AO46" s="1241"/>
      <c r="AP46" s="1244"/>
      <c r="AQ46" s="1245"/>
      <c r="AR46" s="1248"/>
      <c r="AS46" s="1249"/>
      <c r="AT46" s="1249"/>
      <c r="AU46" s="1252"/>
      <c r="AV46" s="1253"/>
      <c r="AW46" s="90"/>
      <c r="AX46" s="90"/>
    </row>
    <row r="47" spans="2:50" ht="13.5" customHeight="1">
      <c r="B47" s="1208"/>
      <c r="C47" s="1211"/>
      <c r="D47" s="1212"/>
      <c r="E47" s="1274" t="s">
        <v>630</v>
      </c>
      <c r="F47" s="1216"/>
      <c r="G47" s="1216"/>
      <c r="H47" s="1217"/>
      <c r="I47" s="614" t="s">
        <v>232</v>
      </c>
      <c r="J47" s="173"/>
      <c r="K47" s="173"/>
      <c r="L47" s="173"/>
      <c r="M47" s="173"/>
      <c r="N47" s="173"/>
      <c r="O47" s="173"/>
      <c r="P47" s="173"/>
      <c r="Q47" s="615"/>
      <c r="R47" s="1224">
        <f>$R$36</f>
        <v>0</v>
      </c>
      <c r="S47" s="1224"/>
      <c r="T47" s="173" t="s">
        <v>231</v>
      </c>
      <c r="U47" s="173"/>
      <c r="V47" s="174"/>
      <c r="W47" s="174"/>
      <c r="X47" s="174"/>
      <c r="Y47" s="174"/>
      <c r="Z47" s="174"/>
      <c r="AA47" s="174"/>
      <c r="AB47" s="173">
        <v>1</v>
      </c>
      <c r="AC47" s="387" t="s">
        <v>229</v>
      </c>
      <c r="AD47" s="173"/>
      <c r="AE47" s="173"/>
      <c r="AF47" s="173"/>
      <c r="AG47" s="173"/>
      <c r="AH47" s="1223">
        <f>R47*AB47</f>
        <v>0</v>
      </c>
      <c r="AI47" s="1224"/>
      <c r="AJ47" s="1224"/>
      <c r="AK47" s="1225"/>
      <c r="AL47" s="1228" t="s">
        <v>631</v>
      </c>
      <c r="AM47" s="1229"/>
      <c r="AN47" s="1232">
        <f>AN36</f>
        <v>6</v>
      </c>
      <c r="AO47" s="1233"/>
      <c r="AP47" s="1242" t="s">
        <v>632</v>
      </c>
      <c r="AQ47" s="1243"/>
      <c r="AR47" s="1246">
        <f>AN47*X49/1000</f>
        <v>0</v>
      </c>
      <c r="AS47" s="1247"/>
      <c r="AT47" s="1247"/>
      <c r="AU47" s="1250" t="s">
        <v>220</v>
      </c>
      <c r="AV47" s="1251"/>
      <c r="AW47" s="90"/>
      <c r="AX47" s="90"/>
    </row>
    <row r="48" spans="2:50" ht="13.5" customHeight="1">
      <c r="B48" s="1208"/>
      <c r="C48" s="1211"/>
      <c r="D48" s="1212"/>
      <c r="E48" s="1218"/>
      <c r="F48" s="1219"/>
      <c r="G48" s="1219"/>
      <c r="H48" s="1220"/>
      <c r="I48" s="638" t="s">
        <v>225</v>
      </c>
      <c r="J48" s="168"/>
      <c r="K48" s="168"/>
      <c r="L48" s="168"/>
      <c r="M48" s="168"/>
      <c r="N48" s="168"/>
      <c r="O48" s="168"/>
      <c r="P48" s="168"/>
      <c r="Q48" s="639"/>
      <c r="R48" s="1290">
        <f>$R$37</f>
        <v>296</v>
      </c>
      <c r="S48" s="1291"/>
      <c r="T48" s="168" t="s">
        <v>226</v>
      </c>
      <c r="U48" s="168"/>
      <c r="V48" s="168"/>
      <c r="W48" s="168"/>
      <c r="X48" s="1292">
        <f>IF('様式11-5'!Y$1="LPG",L$24,0)</f>
        <v>0</v>
      </c>
      <c r="Y48" s="1293"/>
      <c r="Z48" s="168" t="s">
        <v>629</v>
      </c>
      <c r="AA48" s="168"/>
      <c r="AB48" s="168"/>
      <c r="AC48" s="169"/>
      <c r="AD48" s="168"/>
      <c r="AE48" s="168"/>
      <c r="AF48" s="168"/>
      <c r="AG48" s="168"/>
      <c r="AH48" s="1263">
        <f>R48*X48</f>
        <v>0</v>
      </c>
      <c r="AI48" s="1264"/>
      <c r="AJ48" s="1264"/>
      <c r="AK48" s="1265"/>
      <c r="AL48" s="1228"/>
      <c r="AM48" s="1229"/>
      <c r="AN48" s="1232"/>
      <c r="AO48" s="1233"/>
      <c r="AP48" s="1242"/>
      <c r="AQ48" s="1243"/>
      <c r="AR48" s="1246"/>
      <c r="AS48" s="1247"/>
      <c r="AT48" s="1247"/>
      <c r="AU48" s="1250"/>
      <c r="AV48" s="1251"/>
      <c r="AW48" s="90"/>
      <c r="AX48" s="90"/>
    </row>
    <row r="49" spans="2:50" ht="13.5" customHeight="1" thickBot="1">
      <c r="B49" s="1208"/>
      <c r="C49" s="1213"/>
      <c r="D49" s="1214"/>
      <c r="E49" s="1270" t="s">
        <v>222</v>
      </c>
      <c r="F49" s="1271"/>
      <c r="G49" s="1271"/>
      <c r="H49" s="1272"/>
      <c r="I49" s="631"/>
      <c r="J49" s="170"/>
      <c r="K49" s="170"/>
      <c r="L49" s="170"/>
      <c r="M49" s="170"/>
      <c r="N49" s="170"/>
      <c r="O49" s="170"/>
      <c r="P49" s="170"/>
      <c r="Q49" s="632"/>
      <c r="R49" s="172"/>
      <c r="S49" s="172"/>
      <c r="T49" s="170"/>
      <c r="U49" s="170"/>
      <c r="V49" s="170"/>
      <c r="W49" s="633"/>
      <c r="X49" s="1294">
        <f>SUM(X48:Y48)</f>
        <v>0</v>
      </c>
      <c r="Y49" s="1294"/>
      <c r="Z49" s="170" t="s">
        <v>221</v>
      </c>
      <c r="AA49" s="170"/>
      <c r="AB49" s="170"/>
      <c r="AC49" s="171"/>
      <c r="AD49" s="170"/>
      <c r="AE49" s="170"/>
      <c r="AF49" s="170"/>
      <c r="AG49" s="170"/>
      <c r="AH49" s="1267">
        <f>SUM(AH47:AK48)</f>
        <v>0</v>
      </c>
      <c r="AI49" s="1268"/>
      <c r="AJ49" s="1268"/>
      <c r="AK49" s="1269"/>
      <c r="AL49" s="1238"/>
      <c r="AM49" s="1239"/>
      <c r="AN49" s="1240"/>
      <c r="AO49" s="1241"/>
      <c r="AP49" s="1244"/>
      <c r="AQ49" s="1245"/>
      <c r="AR49" s="1248"/>
      <c r="AS49" s="1249"/>
      <c r="AT49" s="1249"/>
      <c r="AU49" s="1252"/>
      <c r="AV49" s="1253"/>
      <c r="AW49" s="90"/>
      <c r="AX49" s="90"/>
    </row>
    <row r="50" spans="2:50" ht="13.5" customHeight="1">
      <c r="B50" s="1234" t="s">
        <v>259</v>
      </c>
      <c r="C50" s="981"/>
      <c r="D50" s="981"/>
      <c r="E50" s="980" t="s">
        <v>173</v>
      </c>
      <c r="F50" s="981"/>
      <c r="G50" s="981"/>
      <c r="H50" s="982"/>
      <c r="I50" s="980" t="s">
        <v>258</v>
      </c>
      <c r="J50" s="981"/>
      <c r="K50" s="981"/>
      <c r="L50" s="981"/>
      <c r="M50" s="981"/>
      <c r="N50" s="981"/>
      <c r="O50" s="981"/>
      <c r="P50" s="981"/>
      <c r="Q50" s="982"/>
      <c r="R50" s="980" t="s">
        <v>257</v>
      </c>
      <c r="S50" s="981"/>
      <c r="T50" s="981"/>
      <c r="U50" s="981"/>
      <c r="V50" s="981"/>
      <c r="W50" s="981"/>
      <c r="X50" s="981"/>
      <c r="Y50" s="981"/>
      <c r="Z50" s="981"/>
      <c r="AA50" s="981"/>
      <c r="AB50" s="981"/>
      <c r="AC50" s="981"/>
      <c r="AD50" s="981"/>
      <c r="AE50" s="981"/>
      <c r="AF50" s="981"/>
      <c r="AG50" s="982"/>
      <c r="AH50" s="980" t="s">
        <v>256</v>
      </c>
      <c r="AI50" s="981"/>
      <c r="AJ50" s="981"/>
      <c r="AK50" s="1235"/>
      <c r="AL50" s="1236" t="s">
        <v>173</v>
      </c>
      <c r="AM50" s="1237"/>
      <c r="AN50" s="1010" t="s">
        <v>255</v>
      </c>
      <c r="AO50" s="1011"/>
      <c r="AP50" s="1011"/>
      <c r="AQ50" s="1206"/>
      <c r="AR50" s="1010" t="s">
        <v>254</v>
      </c>
      <c r="AS50" s="1011"/>
      <c r="AT50" s="1011"/>
      <c r="AU50" s="1011"/>
      <c r="AV50" s="1012"/>
      <c r="AW50" s="90"/>
      <c r="AX50" s="90"/>
    </row>
    <row r="51" spans="2:50" ht="13.5" customHeight="1">
      <c r="B51" s="1207" t="s">
        <v>483</v>
      </c>
      <c r="C51" s="1209" t="s">
        <v>253</v>
      </c>
      <c r="D51" s="1210"/>
      <c r="E51" s="1215" t="s">
        <v>252</v>
      </c>
      <c r="F51" s="1216"/>
      <c r="G51" s="1216"/>
      <c r="H51" s="1217"/>
      <c r="I51" s="614" t="s">
        <v>232</v>
      </c>
      <c r="J51" s="173"/>
      <c r="K51" s="173"/>
      <c r="L51" s="173"/>
      <c r="M51" s="173"/>
      <c r="N51" s="173"/>
      <c r="O51" s="173"/>
      <c r="P51" s="173"/>
      <c r="Q51" s="615"/>
      <c r="R51" s="1221">
        <f>IF($AJ$16+$AJ$18+$AJ$20+$AJ$22=0,0,1644.76)</f>
        <v>1644.76</v>
      </c>
      <c r="S51" s="1221"/>
      <c r="T51" s="173" t="s">
        <v>250</v>
      </c>
      <c r="U51" s="173"/>
      <c r="V51" s="173"/>
      <c r="W51" s="1222">
        <f>$W$29</f>
        <v>0.59648541114058351</v>
      </c>
      <c r="X51" s="1222"/>
      <c r="Y51" s="173" t="s">
        <v>633</v>
      </c>
      <c r="Z51" s="173"/>
      <c r="AA51" s="173">
        <v>1</v>
      </c>
      <c r="AB51" s="173" t="s">
        <v>248</v>
      </c>
      <c r="AC51" s="173"/>
      <c r="AD51" s="181">
        <v>0.85</v>
      </c>
      <c r="AE51" s="173" t="s">
        <v>247</v>
      </c>
      <c r="AF51" s="173"/>
      <c r="AG51" s="173"/>
      <c r="AH51" s="1223">
        <f>R51*W51*AA51*AD51</f>
        <v>833.91404310344819</v>
      </c>
      <c r="AI51" s="1224"/>
      <c r="AJ51" s="1224"/>
      <c r="AK51" s="1225"/>
      <c r="AL51" s="1226" t="s">
        <v>166</v>
      </c>
      <c r="AM51" s="1227"/>
      <c r="AN51" s="1230">
        <f>AN40</f>
        <v>0.43099999999999999</v>
      </c>
      <c r="AO51" s="1231"/>
      <c r="AP51" s="1255" t="s">
        <v>634</v>
      </c>
      <c r="AQ51" s="1256"/>
      <c r="AR51" s="1257">
        <f>AN51*AB54/1000</f>
        <v>3.6744522015915116E-3</v>
      </c>
      <c r="AS51" s="1258"/>
      <c r="AT51" s="1258"/>
      <c r="AU51" s="1255" t="s">
        <v>220</v>
      </c>
      <c r="AV51" s="1276"/>
      <c r="AW51" s="90"/>
      <c r="AX51" s="90"/>
    </row>
    <row r="52" spans="2:50" ht="13.5" customHeight="1">
      <c r="B52" s="1208"/>
      <c r="C52" s="1211"/>
      <c r="D52" s="1212"/>
      <c r="E52" s="1218"/>
      <c r="F52" s="1219"/>
      <c r="G52" s="1219"/>
      <c r="H52" s="1220"/>
      <c r="I52" s="1278" t="s">
        <v>225</v>
      </c>
      <c r="J52" s="1229"/>
      <c r="K52" s="1279"/>
      <c r="L52" s="1280" t="s">
        <v>246</v>
      </c>
      <c r="M52" s="1229"/>
      <c r="N52" s="1229"/>
      <c r="O52" s="1279"/>
      <c r="P52" s="1281" t="s">
        <v>245</v>
      </c>
      <c r="Q52" s="1282"/>
      <c r="R52" s="179" t="s">
        <v>635</v>
      </c>
      <c r="S52" s="178">
        <f>IF(P52="夏季",17.25,16.16)</f>
        <v>17.25</v>
      </c>
      <c r="T52" s="616" t="s">
        <v>636</v>
      </c>
      <c r="U52" s="617">
        <f>$U$30</f>
        <v>-5.0199999999999996</v>
      </c>
      <c r="V52" s="616" t="s">
        <v>637</v>
      </c>
      <c r="W52" s="618">
        <f>$W$30</f>
        <v>3.36</v>
      </c>
      <c r="X52" s="619" t="s">
        <v>612</v>
      </c>
      <c r="Y52" s="169" t="s">
        <v>239</v>
      </c>
      <c r="Z52" s="619"/>
      <c r="AA52" s="177"/>
      <c r="AB52" s="1283">
        <f>N$16+N$18+N$22+N$20</f>
        <v>8.5254111405835538</v>
      </c>
      <c r="AC52" s="1283"/>
      <c r="AD52" s="169" t="s">
        <v>638</v>
      </c>
      <c r="AE52" s="169"/>
      <c r="AF52" s="169"/>
      <c r="AG52" s="620"/>
      <c r="AH52" s="1284">
        <f>(S52+U52+W52)*AB52</f>
        <v>132.9111596816976</v>
      </c>
      <c r="AI52" s="1285"/>
      <c r="AJ52" s="1285"/>
      <c r="AK52" s="1286"/>
      <c r="AL52" s="1228"/>
      <c r="AM52" s="1229"/>
      <c r="AN52" s="1232"/>
      <c r="AO52" s="1233"/>
      <c r="AP52" s="1242"/>
      <c r="AQ52" s="1243"/>
      <c r="AR52" s="1246"/>
      <c r="AS52" s="1247"/>
      <c r="AT52" s="1247"/>
      <c r="AU52" s="1242"/>
      <c r="AV52" s="1277"/>
      <c r="AW52" s="90"/>
      <c r="AX52" s="90"/>
    </row>
    <row r="53" spans="2:50" ht="13.5" customHeight="1">
      <c r="B53" s="1208"/>
      <c r="C53" s="1211"/>
      <c r="D53" s="1212"/>
      <c r="E53" s="1218"/>
      <c r="F53" s="1219"/>
      <c r="G53" s="1219"/>
      <c r="H53" s="1220"/>
      <c r="I53" s="621"/>
      <c r="J53" s="622"/>
      <c r="K53" s="622"/>
      <c r="L53" s="623"/>
      <c r="M53" s="623"/>
      <c r="N53" s="623"/>
      <c r="O53" s="623"/>
      <c r="P53" s="623"/>
      <c r="Q53" s="624"/>
      <c r="R53" s="176"/>
      <c r="S53" s="625" t="s">
        <v>238</v>
      </c>
      <c r="T53" s="643"/>
      <c r="U53" s="644" t="s">
        <v>237</v>
      </c>
      <c r="V53" s="643"/>
      <c r="W53" s="628" t="s">
        <v>236</v>
      </c>
      <c r="Y53" s="175"/>
      <c r="AA53" s="93"/>
      <c r="AB53" s="386"/>
      <c r="AC53" s="386"/>
      <c r="AD53" s="175"/>
      <c r="AE53" s="175"/>
      <c r="AF53" s="175"/>
      <c r="AG53" s="630"/>
      <c r="AH53" s="1287"/>
      <c r="AI53" s="1288"/>
      <c r="AJ53" s="1288"/>
      <c r="AK53" s="1289"/>
      <c r="AL53" s="1228"/>
      <c r="AM53" s="1229"/>
      <c r="AN53" s="1232"/>
      <c r="AO53" s="1233"/>
      <c r="AP53" s="1242"/>
      <c r="AQ53" s="1243"/>
      <c r="AR53" s="1246"/>
      <c r="AS53" s="1247"/>
      <c r="AT53" s="1247"/>
      <c r="AU53" s="1242"/>
      <c r="AV53" s="1277"/>
      <c r="AW53" s="90"/>
      <c r="AX53" s="90"/>
    </row>
    <row r="54" spans="2:50" ht="13.5" customHeight="1">
      <c r="B54" s="1208"/>
      <c r="C54" s="1213"/>
      <c r="D54" s="1214"/>
      <c r="E54" s="1270" t="s">
        <v>222</v>
      </c>
      <c r="F54" s="1271"/>
      <c r="G54" s="1271"/>
      <c r="H54" s="1272"/>
      <c r="I54" s="631"/>
      <c r="J54" s="170"/>
      <c r="K54" s="170"/>
      <c r="L54" s="170"/>
      <c r="M54" s="170"/>
      <c r="N54" s="170"/>
      <c r="O54" s="170"/>
      <c r="P54" s="170"/>
      <c r="Q54" s="632"/>
      <c r="R54" s="172"/>
      <c r="S54" s="172"/>
      <c r="T54" s="170"/>
      <c r="U54" s="170"/>
      <c r="V54" s="170"/>
      <c r="W54" s="633"/>
      <c r="X54" s="634"/>
      <c r="Y54" s="634"/>
      <c r="Z54" s="635"/>
      <c r="AA54" s="636"/>
      <c r="AB54" s="1273">
        <f>SUM(AB52:AC52)</f>
        <v>8.5254111405835538</v>
      </c>
      <c r="AC54" s="1273"/>
      <c r="AD54" s="637" t="s">
        <v>235</v>
      </c>
      <c r="AE54" s="170"/>
      <c r="AF54" s="170"/>
      <c r="AG54" s="170"/>
      <c r="AH54" s="1267">
        <f>SUM(AH51:AK52)</f>
        <v>966.82520278514585</v>
      </c>
      <c r="AI54" s="1268"/>
      <c r="AJ54" s="1268"/>
      <c r="AK54" s="1269"/>
      <c r="AL54" s="1228"/>
      <c r="AM54" s="1229"/>
      <c r="AN54" s="1232"/>
      <c r="AO54" s="1233"/>
      <c r="AP54" s="1242"/>
      <c r="AQ54" s="1243"/>
      <c r="AR54" s="1246"/>
      <c r="AS54" s="1247"/>
      <c r="AT54" s="1247"/>
      <c r="AU54" s="1242"/>
      <c r="AV54" s="1277"/>
      <c r="AW54" s="90"/>
      <c r="AX54" s="90"/>
    </row>
    <row r="55" spans="2:50" ht="13.5" customHeight="1">
      <c r="B55" s="1208"/>
      <c r="C55" s="1209" t="s">
        <v>234</v>
      </c>
      <c r="D55" s="1210"/>
      <c r="E55" s="1274" t="s">
        <v>233</v>
      </c>
      <c r="F55" s="1216"/>
      <c r="G55" s="1216"/>
      <c r="H55" s="1217"/>
      <c r="I55" s="614" t="s">
        <v>232</v>
      </c>
      <c r="J55" s="173"/>
      <c r="K55" s="173"/>
      <c r="L55" s="173"/>
      <c r="M55" s="173"/>
      <c r="N55" s="173"/>
      <c r="O55" s="173"/>
      <c r="P55" s="173"/>
      <c r="Q55" s="615"/>
      <c r="R55" s="354" t="s">
        <v>639</v>
      </c>
      <c r="S55" s="1275">
        <f>IF('様式11-5'!Y$1="LPG",0,IF(N$24&lt;50,料金単価!$C$7,(IF(N$24&lt;100,料金単価!$C$8,IF($N$24&lt;250,料金単価!$C$9,IF($N$24&lt;500,料金単価!$C$10,IF($N$24&lt;800,料金単価!$C$11,料金単価!$C$12)))))))</f>
        <v>1210</v>
      </c>
      <c r="T55" s="1275"/>
      <c r="U55" s="173" t="s">
        <v>231</v>
      </c>
      <c r="V55" s="388"/>
      <c r="W55" s="174"/>
      <c r="X55" s="174"/>
      <c r="Y55" s="174"/>
      <c r="Z55" s="174"/>
      <c r="AA55" s="174"/>
      <c r="AB55" s="173">
        <v>1</v>
      </c>
      <c r="AC55" s="387" t="s">
        <v>229</v>
      </c>
      <c r="AD55" s="173"/>
      <c r="AE55" s="173"/>
      <c r="AF55" s="173"/>
      <c r="AG55" s="173"/>
      <c r="AH55" s="1223">
        <f>S55*AB55</f>
        <v>1210</v>
      </c>
      <c r="AI55" s="1224"/>
      <c r="AJ55" s="1224"/>
      <c r="AK55" s="1225"/>
      <c r="AL55" s="1254" t="s">
        <v>233</v>
      </c>
      <c r="AM55" s="1227"/>
      <c r="AN55" s="1230">
        <f>AN44</f>
        <v>2.29</v>
      </c>
      <c r="AO55" s="1231"/>
      <c r="AP55" s="1255" t="s">
        <v>622</v>
      </c>
      <c r="AQ55" s="1256"/>
      <c r="AR55" s="1257">
        <f>AN55*X57/1000</f>
        <v>0</v>
      </c>
      <c r="AS55" s="1258"/>
      <c r="AT55" s="1258"/>
      <c r="AU55" s="1259" t="s">
        <v>220</v>
      </c>
      <c r="AV55" s="1260"/>
      <c r="AW55" s="90"/>
      <c r="AX55" s="90"/>
    </row>
    <row r="56" spans="2:50" ht="13.5" customHeight="1">
      <c r="B56" s="1208"/>
      <c r="C56" s="1211"/>
      <c r="D56" s="1212"/>
      <c r="E56" s="1218"/>
      <c r="F56" s="1219"/>
      <c r="G56" s="1219"/>
      <c r="H56" s="1220"/>
      <c r="I56" s="638" t="s">
        <v>225</v>
      </c>
      <c r="J56" s="168"/>
      <c r="K56" s="168"/>
      <c r="L56" s="168"/>
      <c r="M56" s="168"/>
      <c r="N56" s="168"/>
      <c r="O56" s="168"/>
      <c r="P56" s="168" t="s">
        <v>228</v>
      </c>
      <c r="Q56" s="639"/>
      <c r="R56" s="179" t="s">
        <v>616</v>
      </c>
      <c r="S56" s="1261">
        <f>IF(P56="冬季",IF(N$24&lt;50,料金単価!$D$7,IF(N$24&lt;100,料金単価!$D$8,IF($N$24&lt;250,料金単価!$D$9,IF($N$24&lt;500,料金単価!$D$10,IF($N$24&lt;800,料金単価!$D$11,料金単価!$D$12))))),IF(N$24&lt;50,料金単価!$E$7,IF(N$24&lt;100,料金単価!$E$8,IF(N$24&lt;250,料金単価!$E$9,IF(N$24&lt;500,料金単価!$E$10,IF(N$24&lt;800,料金単価!$E$11,料金単価!$E$12))))))</f>
        <v>132.49</v>
      </c>
      <c r="T56" s="1261"/>
      <c r="U56" s="168" t="s">
        <v>226</v>
      </c>
      <c r="V56" s="640" t="s">
        <v>617</v>
      </c>
      <c r="W56" s="641">
        <f>W45</f>
        <v>-37.96</v>
      </c>
      <c r="X56" s="642" t="s">
        <v>640</v>
      </c>
      <c r="Y56" s="623" t="s">
        <v>619</v>
      </c>
      <c r="Z56" s="1295">
        <f>IF('様式11-5'!Y$1="LPG",0,N$24)</f>
        <v>0</v>
      </c>
      <c r="AA56" s="1295"/>
      <c r="AB56" s="168" t="s">
        <v>629</v>
      </c>
      <c r="AC56" s="168"/>
      <c r="AD56" s="168"/>
      <c r="AE56" s="168"/>
      <c r="AF56" s="168"/>
      <c r="AG56" s="168"/>
      <c r="AH56" s="1263">
        <f>(S56+W56)*Z56</f>
        <v>0</v>
      </c>
      <c r="AI56" s="1264"/>
      <c r="AJ56" s="1264"/>
      <c r="AK56" s="1265"/>
      <c r="AL56" s="1228"/>
      <c r="AM56" s="1229"/>
      <c r="AN56" s="1232"/>
      <c r="AO56" s="1233"/>
      <c r="AP56" s="1242"/>
      <c r="AQ56" s="1243"/>
      <c r="AR56" s="1246"/>
      <c r="AS56" s="1247"/>
      <c r="AT56" s="1247"/>
      <c r="AU56" s="1250"/>
      <c r="AV56" s="1251"/>
      <c r="AW56" s="90"/>
      <c r="AX56" s="90"/>
    </row>
    <row r="57" spans="2:50" ht="13.5" customHeight="1">
      <c r="B57" s="1208"/>
      <c r="C57" s="1211"/>
      <c r="D57" s="1212"/>
      <c r="E57" s="1270" t="s">
        <v>222</v>
      </c>
      <c r="F57" s="1271"/>
      <c r="G57" s="1271"/>
      <c r="H57" s="1272"/>
      <c r="I57" s="631"/>
      <c r="J57" s="170"/>
      <c r="K57" s="170"/>
      <c r="L57" s="170"/>
      <c r="M57" s="170"/>
      <c r="N57" s="170"/>
      <c r="O57" s="170"/>
      <c r="P57" s="170"/>
      <c r="Q57" s="632"/>
      <c r="R57" s="172"/>
      <c r="S57" s="172"/>
      <c r="T57" s="170"/>
      <c r="U57" s="170"/>
      <c r="V57" s="170"/>
      <c r="W57" s="633"/>
      <c r="X57" s="634"/>
      <c r="Y57" s="634"/>
      <c r="Z57" s="1266">
        <f>SUM(Z56:Z56)</f>
        <v>0</v>
      </c>
      <c r="AA57" s="1266"/>
      <c r="AB57" s="635" t="s">
        <v>221</v>
      </c>
      <c r="AC57" s="635"/>
      <c r="AD57" s="170"/>
      <c r="AE57" s="170"/>
      <c r="AF57" s="170"/>
      <c r="AG57" s="170"/>
      <c r="AH57" s="1267">
        <f>SUM(AH55:AK56)</f>
        <v>1210</v>
      </c>
      <c r="AI57" s="1268"/>
      <c r="AJ57" s="1268"/>
      <c r="AK57" s="1269"/>
      <c r="AL57" s="1238"/>
      <c r="AM57" s="1239"/>
      <c r="AN57" s="1240"/>
      <c r="AO57" s="1241"/>
      <c r="AP57" s="1244"/>
      <c r="AQ57" s="1245"/>
      <c r="AR57" s="1248"/>
      <c r="AS57" s="1249"/>
      <c r="AT57" s="1249"/>
      <c r="AU57" s="1252"/>
      <c r="AV57" s="1253"/>
      <c r="AW57" s="90"/>
      <c r="AX57" s="90"/>
    </row>
    <row r="58" spans="2:50" ht="13.5" customHeight="1">
      <c r="B58" s="1208"/>
      <c r="C58" s="1211"/>
      <c r="D58" s="1212"/>
      <c r="E58" s="1274" t="s">
        <v>641</v>
      </c>
      <c r="F58" s="1216"/>
      <c r="G58" s="1216"/>
      <c r="H58" s="1217"/>
      <c r="I58" s="614" t="s">
        <v>232</v>
      </c>
      <c r="J58" s="173"/>
      <c r="K58" s="173"/>
      <c r="L58" s="173"/>
      <c r="M58" s="173"/>
      <c r="N58" s="173"/>
      <c r="O58" s="173"/>
      <c r="P58" s="173"/>
      <c r="Q58" s="615"/>
      <c r="R58" s="1224">
        <f>$R$36</f>
        <v>0</v>
      </c>
      <c r="S58" s="1224"/>
      <c r="T58" s="173" t="s">
        <v>231</v>
      </c>
      <c r="U58" s="173"/>
      <c r="V58" s="174"/>
      <c r="W58" s="174"/>
      <c r="X58" s="174"/>
      <c r="Y58" s="174"/>
      <c r="Z58" s="174"/>
      <c r="AA58" s="174"/>
      <c r="AB58" s="173">
        <v>1</v>
      </c>
      <c r="AC58" s="387" t="s">
        <v>229</v>
      </c>
      <c r="AD58" s="173"/>
      <c r="AE58" s="173"/>
      <c r="AF58" s="173"/>
      <c r="AG58" s="173"/>
      <c r="AH58" s="1223">
        <f>R58*AB58</f>
        <v>0</v>
      </c>
      <c r="AI58" s="1224"/>
      <c r="AJ58" s="1224"/>
      <c r="AK58" s="1225"/>
      <c r="AL58" s="1228" t="s">
        <v>641</v>
      </c>
      <c r="AM58" s="1229"/>
      <c r="AN58" s="1232">
        <f>AN47</f>
        <v>6</v>
      </c>
      <c r="AO58" s="1233"/>
      <c r="AP58" s="1242" t="s">
        <v>642</v>
      </c>
      <c r="AQ58" s="1243"/>
      <c r="AR58" s="1246">
        <f>AN58*X60/1000</f>
        <v>0</v>
      </c>
      <c r="AS58" s="1247"/>
      <c r="AT58" s="1247"/>
      <c r="AU58" s="1250" t="s">
        <v>220</v>
      </c>
      <c r="AV58" s="1251"/>
      <c r="AW58" s="90"/>
      <c r="AX58" s="90"/>
    </row>
    <row r="59" spans="2:50" ht="13.5" customHeight="1">
      <c r="B59" s="1208"/>
      <c r="C59" s="1211"/>
      <c r="D59" s="1212"/>
      <c r="E59" s="1218"/>
      <c r="F59" s="1219"/>
      <c r="G59" s="1219"/>
      <c r="H59" s="1220"/>
      <c r="I59" s="638" t="s">
        <v>225</v>
      </c>
      <c r="J59" s="168"/>
      <c r="K59" s="168"/>
      <c r="L59" s="168"/>
      <c r="M59" s="168"/>
      <c r="N59" s="168"/>
      <c r="O59" s="168"/>
      <c r="P59" s="168"/>
      <c r="Q59" s="639"/>
      <c r="R59" s="1290">
        <f>$R$37</f>
        <v>296</v>
      </c>
      <c r="S59" s="1291"/>
      <c r="T59" s="168" t="s">
        <v>226</v>
      </c>
      <c r="U59" s="168"/>
      <c r="V59" s="168"/>
      <c r="W59" s="168"/>
      <c r="X59" s="1292">
        <f>IF('様式11-5'!Y$1="LPG",N$24,0)</f>
        <v>0</v>
      </c>
      <c r="Y59" s="1293"/>
      <c r="Z59" s="168" t="s">
        <v>620</v>
      </c>
      <c r="AA59" s="168"/>
      <c r="AB59" s="168"/>
      <c r="AC59" s="169"/>
      <c r="AD59" s="168"/>
      <c r="AE59" s="168"/>
      <c r="AF59" s="168"/>
      <c r="AG59" s="168"/>
      <c r="AH59" s="1263">
        <f>R59*X59</f>
        <v>0</v>
      </c>
      <c r="AI59" s="1264"/>
      <c r="AJ59" s="1264"/>
      <c r="AK59" s="1265"/>
      <c r="AL59" s="1228"/>
      <c r="AM59" s="1229"/>
      <c r="AN59" s="1232"/>
      <c r="AO59" s="1233"/>
      <c r="AP59" s="1242"/>
      <c r="AQ59" s="1243"/>
      <c r="AR59" s="1246"/>
      <c r="AS59" s="1247"/>
      <c r="AT59" s="1247"/>
      <c r="AU59" s="1250"/>
      <c r="AV59" s="1251"/>
      <c r="AW59" s="90"/>
      <c r="AX59" s="90"/>
    </row>
    <row r="60" spans="2:50" ht="13.5" customHeight="1" thickBot="1">
      <c r="B60" s="1208"/>
      <c r="C60" s="1213"/>
      <c r="D60" s="1214"/>
      <c r="E60" s="1270" t="s">
        <v>222</v>
      </c>
      <c r="F60" s="1271"/>
      <c r="G60" s="1271"/>
      <c r="H60" s="1272"/>
      <c r="I60" s="631"/>
      <c r="J60" s="170"/>
      <c r="K60" s="170"/>
      <c r="L60" s="170"/>
      <c r="M60" s="170"/>
      <c r="N60" s="170"/>
      <c r="O60" s="170"/>
      <c r="P60" s="170"/>
      <c r="Q60" s="632"/>
      <c r="R60" s="172"/>
      <c r="S60" s="172"/>
      <c r="T60" s="170"/>
      <c r="U60" s="170"/>
      <c r="V60" s="170"/>
      <c r="W60" s="633"/>
      <c r="X60" s="1294">
        <f>SUM(X59:Y59)</f>
        <v>0</v>
      </c>
      <c r="Y60" s="1294"/>
      <c r="Z60" s="170" t="s">
        <v>221</v>
      </c>
      <c r="AA60" s="170"/>
      <c r="AB60" s="170"/>
      <c r="AC60" s="171"/>
      <c r="AD60" s="170"/>
      <c r="AE60" s="170"/>
      <c r="AF60" s="170"/>
      <c r="AG60" s="170"/>
      <c r="AH60" s="1267">
        <f>SUM(AH58:AK59)</f>
        <v>0</v>
      </c>
      <c r="AI60" s="1268"/>
      <c r="AJ60" s="1268"/>
      <c r="AK60" s="1269"/>
      <c r="AL60" s="1238"/>
      <c r="AM60" s="1239"/>
      <c r="AN60" s="1240"/>
      <c r="AO60" s="1241"/>
      <c r="AP60" s="1244"/>
      <c r="AQ60" s="1245"/>
      <c r="AR60" s="1248"/>
      <c r="AS60" s="1249"/>
      <c r="AT60" s="1249"/>
      <c r="AU60" s="1252"/>
      <c r="AV60" s="1253"/>
      <c r="AW60" s="90"/>
      <c r="AX60" s="90"/>
    </row>
    <row r="61" spans="2:50" ht="13.5" customHeight="1">
      <c r="B61" s="1234" t="s">
        <v>259</v>
      </c>
      <c r="C61" s="981"/>
      <c r="D61" s="981"/>
      <c r="E61" s="980" t="s">
        <v>173</v>
      </c>
      <c r="F61" s="981"/>
      <c r="G61" s="981"/>
      <c r="H61" s="982"/>
      <c r="I61" s="980" t="s">
        <v>258</v>
      </c>
      <c r="J61" s="981"/>
      <c r="K61" s="981"/>
      <c r="L61" s="981"/>
      <c r="M61" s="981"/>
      <c r="N61" s="981"/>
      <c r="O61" s="981"/>
      <c r="P61" s="981"/>
      <c r="Q61" s="982"/>
      <c r="R61" s="980" t="s">
        <v>257</v>
      </c>
      <c r="S61" s="981"/>
      <c r="T61" s="981"/>
      <c r="U61" s="981"/>
      <c r="V61" s="981"/>
      <c r="W61" s="981"/>
      <c r="X61" s="981"/>
      <c r="Y61" s="981"/>
      <c r="Z61" s="981"/>
      <c r="AA61" s="981"/>
      <c r="AB61" s="981"/>
      <c r="AC61" s="981"/>
      <c r="AD61" s="981"/>
      <c r="AE61" s="981"/>
      <c r="AF61" s="981"/>
      <c r="AG61" s="982"/>
      <c r="AH61" s="980" t="s">
        <v>256</v>
      </c>
      <c r="AI61" s="981"/>
      <c r="AJ61" s="981"/>
      <c r="AK61" s="1235"/>
      <c r="AL61" s="1236" t="s">
        <v>173</v>
      </c>
      <c r="AM61" s="1237"/>
      <c r="AN61" s="1010" t="s">
        <v>255</v>
      </c>
      <c r="AO61" s="1011"/>
      <c r="AP61" s="1011"/>
      <c r="AQ61" s="1206"/>
      <c r="AR61" s="1010" t="s">
        <v>254</v>
      </c>
      <c r="AS61" s="1011"/>
      <c r="AT61" s="1011"/>
      <c r="AU61" s="1011"/>
      <c r="AV61" s="1012"/>
      <c r="AW61" s="90"/>
      <c r="AX61" s="90"/>
    </row>
    <row r="62" spans="2:50" ht="13.5" customHeight="1">
      <c r="B62" s="1207" t="s">
        <v>484</v>
      </c>
      <c r="C62" s="1209" t="s">
        <v>253</v>
      </c>
      <c r="D62" s="1210"/>
      <c r="E62" s="1215" t="s">
        <v>252</v>
      </c>
      <c r="F62" s="1216"/>
      <c r="G62" s="1216"/>
      <c r="H62" s="1217"/>
      <c r="I62" s="614" t="s">
        <v>232</v>
      </c>
      <c r="J62" s="173"/>
      <c r="K62" s="173"/>
      <c r="L62" s="173"/>
      <c r="M62" s="173"/>
      <c r="N62" s="173"/>
      <c r="O62" s="173"/>
      <c r="P62" s="173"/>
      <c r="Q62" s="615"/>
      <c r="R62" s="1221">
        <f>IF($AJ$16+$AJ$18+$AJ$20+$AJ$22=0,0,1644.76)</f>
        <v>1644.76</v>
      </c>
      <c r="S62" s="1221"/>
      <c r="T62" s="173" t="s">
        <v>250</v>
      </c>
      <c r="U62" s="173"/>
      <c r="V62" s="173"/>
      <c r="W62" s="1222">
        <f>$W$29</f>
        <v>0.59648541114058351</v>
      </c>
      <c r="X62" s="1222"/>
      <c r="Y62" s="173" t="s">
        <v>633</v>
      </c>
      <c r="Z62" s="173"/>
      <c r="AA62" s="173">
        <v>1</v>
      </c>
      <c r="AB62" s="173" t="s">
        <v>248</v>
      </c>
      <c r="AC62" s="173"/>
      <c r="AD62" s="181">
        <v>0.85</v>
      </c>
      <c r="AE62" s="173" t="s">
        <v>247</v>
      </c>
      <c r="AF62" s="173"/>
      <c r="AG62" s="173"/>
      <c r="AH62" s="1223">
        <f>R62*W62*AA62*AD62</f>
        <v>833.91404310344819</v>
      </c>
      <c r="AI62" s="1224"/>
      <c r="AJ62" s="1224"/>
      <c r="AK62" s="1225"/>
      <c r="AL62" s="1226" t="s">
        <v>166</v>
      </c>
      <c r="AM62" s="1227"/>
      <c r="AN62" s="1230">
        <f>AN29</f>
        <v>0.43099999999999999</v>
      </c>
      <c r="AO62" s="1231"/>
      <c r="AP62" s="1255" t="s">
        <v>634</v>
      </c>
      <c r="AQ62" s="1256"/>
      <c r="AR62" s="1257">
        <f>AN62*AB65/1000</f>
        <v>1.7195139416445623E-2</v>
      </c>
      <c r="AS62" s="1258"/>
      <c r="AT62" s="1258"/>
      <c r="AU62" s="1255" t="s">
        <v>220</v>
      </c>
      <c r="AV62" s="1276"/>
      <c r="AW62" s="90"/>
      <c r="AX62" s="90"/>
    </row>
    <row r="63" spans="2:50" ht="13.5" customHeight="1">
      <c r="B63" s="1208"/>
      <c r="C63" s="1211"/>
      <c r="D63" s="1212"/>
      <c r="E63" s="1218"/>
      <c r="F63" s="1219"/>
      <c r="G63" s="1219"/>
      <c r="H63" s="1220"/>
      <c r="I63" s="1278" t="s">
        <v>225</v>
      </c>
      <c r="J63" s="1229"/>
      <c r="K63" s="1279"/>
      <c r="L63" s="1280" t="s">
        <v>246</v>
      </c>
      <c r="M63" s="1229"/>
      <c r="N63" s="1229"/>
      <c r="O63" s="1279"/>
      <c r="P63" s="1281" t="s">
        <v>245</v>
      </c>
      <c r="Q63" s="1282"/>
      <c r="R63" s="179" t="s">
        <v>610</v>
      </c>
      <c r="S63" s="178">
        <f>IF(P63="夏季",17.25,16.16)</f>
        <v>17.25</v>
      </c>
      <c r="T63" s="616" t="s">
        <v>611</v>
      </c>
      <c r="U63" s="617">
        <f>$U$30</f>
        <v>-5.0199999999999996</v>
      </c>
      <c r="V63" s="616" t="s">
        <v>636</v>
      </c>
      <c r="W63" s="618">
        <f>$W$30</f>
        <v>3.36</v>
      </c>
      <c r="X63" s="619" t="s">
        <v>643</v>
      </c>
      <c r="Y63" s="169" t="s">
        <v>239</v>
      </c>
      <c r="Z63" s="619"/>
      <c r="AA63" s="177"/>
      <c r="AB63" s="1283">
        <f>P$16+P$18+P$22+P$20</f>
        <v>39.895915119363394</v>
      </c>
      <c r="AC63" s="1283"/>
      <c r="AD63" s="169" t="s">
        <v>644</v>
      </c>
      <c r="AE63" s="169"/>
      <c r="AF63" s="169"/>
      <c r="AG63" s="620"/>
      <c r="AH63" s="1284">
        <f>(S63+U63+W63)*AB63</f>
        <v>621.97731671087536</v>
      </c>
      <c r="AI63" s="1285"/>
      <c r="AJ63" s="1285"/>
      <c r="AK63" s="1286"/>
      <c r="AL63" s="1228"/>
      <c r="AM63" s="1229"/>
      <c r="AN63" s="1232"/>
      <c r="AO63" s="1233"/>
      <c r="AP63" s="1242"/>
      <c r="AQ63" s="1243"/>
      <c r="AR63" s="1246"/>
      <c r="AS63" s="1247"/>
      <c r="AT63" s="1247"/>
      <c r="AU63" s="1242"/>
      <c r="AV63" s="1277"/>
      <c r="AW63" s="90"/>
      <c r="AX63" s="90"/>
    </row>
    <row r="64" spans="2:50" ht="13.5" customHeight="1">
      <c r="B64" s="1208"/>
      <c r="C64" s="1211"/>
      <c r="D64" s="1212"/>
      <c r="E64" s="1218"/>
      <c r="F64" s="1219"/>
      <c r="G64" s="1219"/>
      <c r="H64" s="1220"/>
      <c r="I64" s="621"/>
      <c r="J64" s="622"/>
      <c r="K64" s="622"/>
      <c r="L64" s="623"/>
      <c r="M64" s="623"/>
      <c r="N64" s="623"/>
      <c r="O64" s="623"/>
      <c r="P64" s="623"/>
      <c r="Q64" s="624"/>
      <c r="R64" s="176"/>
      <c r="S64" s="625" t="s">
        <v>238</v>
      </c>
      <c r="T64" s="643"/>
      <c r="U64" s="644" t="s">
        <v>237</v>
      </c>
      <c r="V64" s="643"/>
      <c r="W64" s="628" t="s">
        <v>236</v>
      </c>
      <c r="Y64" s="175"/>
      <c r="AA64" s="93"/>
      <c r="AB64" s="386"/>
      <c r="AC64" s="386"/>
      <c r="AD64" s="175"/>
      <c r="AE64" s="175"/>
      <c r="AF64" s="175"/>
      <c r="AG64" s="630"/>
      <c r="AH64" s="1287"/>
      <c r="AI64" s="1288"/>
      <c r="AJ64" s="1288"/>
      <c r="AK64" s="1289"/>
      <c r="AL64" s="1228"/>
      <c r="AM64" s="1229"/>
      <c r="AN64" s="1232"/>
      <c r="AO64" s="1233"/>
      <c r="AP64" s="1242"/>
      <c r="AQ64" s="1243"/>
      <c r="AR64" s="1246"/>
      <c r="AS64" s="1247"/>
      <c r="AT64" s="1247"/>
      <c r="AU64" s="1242"/>
      <c r="AV64" s="1277"/>
      <c r="AW64" s="90"/>
      <c r="AX64" s="90"/>
    </row>
    <row r="65" spans="2:50" ht="13.5" customHeight="1">
      <c r="B65" s="1208"/>
      <c r="C65" s="1213"/>
      <c r="D65" s="1214"/>
      <c r="E65" s="1270" t="s">
        <v>222</v>
      </c>
      <c r="F65" s="1271"/>
      <c r="G65" s="1271"/>
      <c r="H65" s="1272"/>
      <c r="I65" s="631"/>
      <c r="J65" s="170"/>
      <c r="K65" s="170"/>
      <c r="L65" s="170"/>
      <c r="M65" s="170"/>
      <c r="N65" s="170"/>
      <c r="O65" s="170"/>
      <c r="P65" s="170"/>
      <c r="Q65" s="632"/>
      <c r="R65" s="172"/>
      <c r="S65" s="172"/>
      <c r="T65" s="170"/>
      <c r="U65" s="170"/>
      <c r="V65" s="170"/>
      <c r="W65" s="633"/>
      <c r="X65" s="634"/>
      <c r="Y65" s="634"/>
      <c r="Z65" s="635"/>
      <c r="AA65" s="636"/>
      <c r="AB65" s="1273">
        <f>SUM(AB63:AC63)</f>
        <v>39.895915119363394</v>
      </c>
      <c r="AC65" s="1273"/>
      <c r="AD65" s="637" t="s">
        <v>235</v>
      </c>
      <c r="AE65" s="170"/>
      <c r="AF65" s="170"/>
      <c r="AG65" s="170"/>
      <c r="AH65" s="1267">
        <f>SUM(AH62:AK63)</f>
        <v>1455.8913598143236</v>
      </c>
      <c r="AI65" s="1268"/>
      <c r="AJ65" s="1268"/>
      <c r="AK65" s="1269"/>
      <c r="AL65" s="1238"/>
      <c r="AM65" s="1239"/>
      <c r="AN65" s="1240"/>
      <c r="AO65" s="1241"/>
      <c r="AP65" s="1244"/>
      <c r="AQ65" s="1245"/>
      <c r="AR65" s="1248"/>
      <c r="AS65" s="1249"/>
      <c r="AT65" s="1249"/>
      <c r="AU65" s="1244"/>
      <c r="AV65" s="1296"/>
      <c r="AW65" s="90"/>
      <c r="AX65" s="90"/>
    </row>
    <row r="66" spans="2:50" ht="13.5" customHeight="1">
      <c r="B66" s="1208"/>
      <c r="C66" s="1209" t="s">
        <v>234</v>
      </c>
      <c r="D66" s="1210"/>
      <c r="E66" s="1274" t="s">
        <v>233</v>
      </c>
      <c r="F66" s="1216"/>
      <c r="G66" s="1216"/>
      <c r="H66" s="1217"/>
      <c r="I66" s="614" t="s">
        <v>232</v>
      </c>
      <c r="J66" s="173"/>
      <c r="K66" s="173"/>
      <c r="L66" s="173"/>
      <c r="M66" s="173"/>
      <c r="N66" s="173"/>
      <c r="O66" s="173"/>
      <c r="P66" s="173"/>
      <c r="Q66" s="615"/>
      <c r="R66" s="354" t="s">
        <v>616</v>
      </c>
      <c r="S66" s="1275">
        <f>IF('様式11-5'!Y$1="LPG",0,IF(P$24&lt;50,料金単価!$C$7,(IF(P$24&lt;100,料金単価!$C$8,IF($P$24&lt;250,料金単価!$C$9,IF($P$24&lt;500,料金単価!$C$10,IF($P$24&lt;800,料金単価!$C$11,料金単価!$C$12)))))))</f>
        <v>1650</v>
      </c>
      <c r="T66" s="1275"/>
      <c r="U66" s="173" t="s">
        <v>231</v>
      </c>
      <c r="V66" s="388"/>
      <c r="W66" s="174"/>
      <c r="X66" s="174"/>
      <c r="Y66" s="174"/>
      <c r="Z66" s="174"/>
      <c r="AA66" s="174"/>
      <c r="AB66" s="173">
        <v>1</v>
      </c>
      <c r="AC66" s="387" t="s">
        <v>229</v>
      </c>
      <c r="AD66" s="173"/>
      <c r="AE66" s="173"/>
      <c r="AF66" s="173"/>
      <c r="AG66" s="173"/>
      <c r="AH66" s="1223">
        <f>S66*AB66</f>
        <v>1650</v>
      </c>
      <c r="AI66" s="1224"/>
      <c r="AJ66" s="1224"/>
      <c r="AK66" s="1225"/>
      <c r="AL66" s="1297" t="s">
        <v>233</v>
      </c>
      <c r="AM66" s="1229"/>
      <c r="AN66" s="1232">
        <f>AN33</f>
        <v>2.29</v>
      </c>
      <c r="AO66" s="1233"/>
      <c r="AP66" s="1242" t="s">
        <v>645</v>
      </c>
      <c r="AQ66" s="1243"/>
      <c r="AR66" s="1246">
        <f>AN66*X68/1000</f>
        <v>0</v>
      </c>
      <c r="AS66" s="1247"/>
      <c r="AT66" s="1247"/>
      <c r="AU66" s="1250" t="s">
        <v>220</v>
      </c>
      <c r="AV66" s="1251"/>
      <c r="AW66" s="90"/>
      <c r="AX66" s="90"/>
    </row>
    <row r="67" spans="2:50" ht="13.5" customHeight="1">
      <c r="B67" s="1208"/>
      <c r="C67" s="1211"/>
      <c r="D67" s="1212"/>
      <c r="E67" s="1218"/>
      <c r="F67" s="1219"/>
      <c r="G67" s="1219"/>
      <c r="H67" s="1220"/>
      <c r="I67" s="638" t="s">
        <v>225</v>
      </c>
      <c r="J67" s="168"/>
      <c r="K67" s="168"/>
      <c r="L67" s="168"/>
      <c r="M67" s="168"/>
      <c r="N67" s="168"/>
      <c r="O67" s="168"/>
      <c r="P67" s="168" t="s">
        <v>228</v>
      </c>
      <c r="Q67" s="639"/>
      <c r="R67" s="179" t="s">
        <v>614</v>
      </c>
      <c r="S67" s="1261">
        <f>IF(P67="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123.69</v>
      </c>
      <c r="T67" s="1261"/>
      <c r="U67" s="168" t="s">
        <v>226</v>
      </c>
      <c r="V67" s="640" t="s">
        <v>646</v>
      </c>
      <c r="W67" s="641">
        <f>W56</f>
        <v>-37.96</v>
      </c>
      <c r="X67" s="642" t="s">
        <v>618</v>
      </c>
      <c r="Y67" s="623" t="s">
        <v>647</v>
      </c>
      <c r="Z67" s="1262">
        <f>IF('様式11-5'!Y$1="LPG",0,P$24)</f>
        <v>90.868965517241378</v>
      </c>
      <c r="AA67" s="1262"/>
      <c r="AB67" s="168" t="s">
        <v>648</v>
      </c>
      <c r="AC67" s="168"/>
      <c r="AD67" s="168"/>
      <c r="AE67" s="168"/>
      <c r="AF67" s="168"/>
      <c r="AG67" s="168"/>
      <c r="AH67" s="1263">
        <f>(S67+W67)*Z67</f>
        <v>7790.1964137931027</v>
      </c>
      <c r="AI67" s="1264"/>
      <c r="AJ67" s="1264"/>
      <c r="AK67" s="1265"/>
      <c r="AL67" s="1228"/>
      <c r="AM67" s="1229"/>
      <c r="AN67" s="1232"/>
      <c r="AO67" s="1233"/>
      <c r="AP67" s="1242"/>
      <c r="AQ67" s="1243"/>
      <c r="AR67" s="1246"/>
      <c r="AS67" s="1247"/>
      <c r="AT67" s="1247"/>
      <c r="AU67" s="1250"/>
      <c r="AV67" s="1251"/>
      <c r="AW67" s="90"/>
      <c r="AX67" s="90"/>
    </row>
    <row r="68" spans="2:50" ht="13.5" customHeight="1">
      <c r="B68" s="1208"/>
      <c r="C68" s="1211"/>
      <c r="D68" s="1212"/>
      <c r="E68" s="1270" t="s">
        <v>222</v>
      </c>
      <c r="F68" s="1271"/>
      <c r="G68" s="1271"/>
      <c r="H68" s="1272"/>
      <c r="I68" s="631"/>
      <c r="J68" s="170"/>
      <c r="K68" s="170"/>
      <c r="L68" s="170"/>
      <c r="M68" s="170"/>
      <c r="N68" s="170"/>
      <c r="O68" s="170"/>
      <c r="P68" s="170"/>
      <c r="Q68" s="632"/>
      <c r="R68" s="172"/>
      <c r="S68" s="172"/>
      <c r="T68" s="170"/>
      <c r="U68" s="170"/>
      <c r="V68" s="170"/>
      <c r="W68" s="633"/>
      <c r="X68" s="634"/>
      <c r="Y68" s="634"/>
      <c r="Z68" s="1266">
        <f>SUM(Z67:Z67)</f>
        <v>90.868965517241378</v>
      </c>
      <c r="AA68" s="1266"/>
      <c r="AB68" s="635" t="s">
        <v>221</v>
      </c>
      <c r="AC68" s="635"/>
      <c r="AD68" s="170"/>
      <c r="AE68" s="170"/>
      <c r="AF68" s="170"/>
      <c r="AG68" s="170"/>
      <c r="AH68" s="1267">
        <f>SUM(AH66:AK67)</f>
        <v>9440.1964137931027</v>
      </c>
      <c r="AI68" s="1268"/>
      <c r="AJ68" s="1268"/>
      <c r="AK68" s="1269"/>
      <c r="AL68" s="1238"/>
      <c r="AM68" s="1239"/>
      <c r="AN68" s="1240"/>
      <c r="AO68" s="1241"/>
      <c r="AP68" s="1244"/>
      <c r="AQ68" s="1245"/>
      <c r="AR68" s="1248"/>
      <c r="AS68" s="1249"/>
      <c r="AT68" s="1249"/>
      <c r="AU68" s="1252"/>
      <c r="AV68" s="1253"/>
      <c r="AW68" s="90"/>
      <c r="AX68" s="90"/>
    </row>
    <row r="69" spans="2:50" ht="13.5" customHeight="1">
      <c r="B69" s="1208"/>
      <c r="C69" s="1211"/>
      <c r="D69" s="1212"/>
      <c r="E69" s="1274" t="s">
        <v>649</v>
      </c>
      <c r="F69" s="1216"/>
      <c r="G69" s="1216"/>
      <c r="H69" s="1217"/>
      <c r="I69" s="614" t="s">
        <v>232</v>
      </c>
      <c r="J69" s="173"/>
      <c r="K69" s="173"/>
      <c r="L69" s="173"/>
      <c r="M69" s="173"/>
      <c r="N69" s="173"/>
      <c r="O69" s="173"/>
      <c r="P69" s="173"/>
      <c r="Q69" s="615"/>
      <c r="R69" s="1224">
        <f>$R$36</f>
        <v>0</v>
      </c>
      <c r="S69" s="1224"/>
      <c r="T69" s="173" t="s">
        <v>231</v>
      </c>
      <c r="U69" s="173"/>
      <c r="V69" s="174"/>
      <c r="W69" s="174"/>
      <c r="X69" s="174"/>
      <c r="Y69" s="174"/>
      <c r="Z69" s="174"/>
      <c r="AA69" s="174"/>
      <c r="AB69" s="173">
        <v>1</v>
      </c>
      <c r="AC69" s="387" t="s">
        <v>229</v>
      </c>
      <c r="AD69" s="173"/>
      <c r="AE69" s="173"/>
      <c r="AF69" s="173"/>
      <c r="AG69" s="173"/>
      <c r="AH69" s="1223">
        <f>R69*AB69</f>
        <v>0</v>
      </c>
      <c r="AI69" s="1224"/>
      <c r="AJ69" s="1224"/>
      <c r="AK69" s="1225"/>
      <c r="AL69" s="1228" t="s">
        <v>649</v>
      </c>
      <c r="AM69" s="1229"/>
      <c r="AN69" s="1232">
        <f>AN36</f>
        <v>6</v>
      </c>
      <c r="AO69" s="1233"/>
      <c r="AP69" s="1242" t="s">
        <v>645</v>
      </c>
      <c r="AQ69" s="1243"/>
      <c r="AR69" s="1246">
        <f>AN69*X71/1000</f>
        <v>0</v>
      </c>
      <c r="AS69" s="1247"/>
      <c r="AT69" s="1247"/>
      <c r="AU69" s="1250" t="s">
        <v>220</v>
      </c>
      <c r="AV69" s="1251"/>
      <c r="AW69" s="90"/>
      <c r="AX69" s="90"/>
    </row>
    <row r="70" spans="2:50" ht="13.5" customHeight="1">
      <c r="B70" s="1208"/>
      <c r="C70" s="1211"/>
      <c r="D70" s="1212"/>
      <c r="E70" s="1218"/>
      <c r="F70" s="1219"/>
      <c r="G70" s="1219"/>
      <c r="H70" s="1220"/>
      <c r="I70" s="638" t="s">
        <v>225</v>
      </c>
      <c r="J70" s="168"/>
      <c r="K70" s="168"/>
      <c r="L70" s="168"/>
      <c r="M70" s="168"/>
      <c r="N70" s="168"/>
      <c r="O70" s="168"/>
      <c r="P70" s="168"/>
      <c r="Q70" s="639"/>
      <c r="R70" s="1290">
        <f>$R$37</f>
        <v>296</v>
      </c>
      <c r="S70" s="1291"/>
      <c r="T70" s="168" t="s">
        <v>226</v>
      </c>
      <c r="U70" s="168"/>
      <c r="V70" s="168"/>
      <c r="W70" s="168"/>
      <c r="X70" s="1292">
        <f>IF('様式11-5'!Y$1="LPG",P$24,0)</f>
        <v>0</v>
      </c>
      <c r="Y70" s="1293"/>
      <c r="Z70" s="168" t="s">
        <v>648</v>
      </c>
      <c r="AA70" s="168"/>
      <c r="AB70" s="168"/>
      <c r="AC70" s="169"/>
      <c r="AD70" s="168"/>
      <c r="AE70" s="168"/>
      <c r="AF70" s="168"/>
      <c r="AG70" s="168"/>
      <c r="AH70" s="1263">
        <f>R70*X70</f>
        <v>0</v>
      </c>
      <c r="AI70" s="1264"/>
      <c r="AJ70" s="1264"/>
      <c r="AK70" s="1265"/>
      <c r="AL70" s="1228"/>
      <c r="AM70" s="1229"/>
      <c r="AN70" s="1232"/>
      <c r="AO70" s="1233"/>
      <c r="AP70" s="1242"/>
      <c r="AQ70" s="1243"/>
      <c r="AR70" s="1246"/>
      <c r="AS70" s="1247"/>
      <c r="AT70" s="1247"/>
      <c r="AU70" s="1250"/>
      <c r="AV70" s="1251"/>
      <c r="AW70" s="90"/>
      <c r="AX70" s="90"/>
    </row>
    <row r="71" spans="2:50" ht="13.5" customHeight="1" thickBot="1">
      <c r="B71" s="1208"/>
      <c r="C71" s="1213"/>
      <c r="D71" s="1214"/>
      <c r="E71" s="1270" t="s">
        <v>222</v>
      </c>
      <c r="F71" s="1271"/>
      <c r="G71" s="1271"/>
      <c r="H71" s="1272"/>
      <c r="I71" s="631"/>
      <c r="J71" s="170"/>
      <c r="K71" s="170"/>
      <c r="L71" s="170"/>
      <c r="M71" s="170"/>
      <c r="N71" s="170"/>
      <c r="O71" s="170"/>
      <c r="P71" s="170"/>
      <c r="Q71" s="632"/>
      <c r="R71" s="172"/>
      <c r="S71" s="172"/>
      <c r="T71" s="170"/>
      <c r="U71" s="170"/>
      <c r="V71" s="170"/>
      <c r="W71" s="633"/>
      <c r="X71" s="1294">
        <f>SUM(X70:Y70)</f>
        <v>0</v>
      </c>
      <c r="Y71" s="1294"/>
      <c r="Z71" s="170" t="s">
        <v>221</v>
      </c>
      <c r="AA71" s="170"/>
      <c r="AB71" s="170"/>
      <c r="AC71" s="171"/>
      <c r="AD71" s="170"/>
      <c r="AE71" s="170"/>
      <c r="AF71" s="170"/>
      <c r="AG71" s="170"/>
      <c r="AH71" s="1267">
        <f>SUM(AH69:AK70)</f>
        <v>0</v>
      </c>
      <c r="AI71" s="1268"/>
      <c r="AJ71" s="1268"/>
      <c r="AK71" s="1269"/>
      <c r="AL71" s="1238"/>
      <c r="AM71" s="1239"/>
      <c r="AN71" s="1240"/>
      <c r="AO71" s="1241"/>
      <c r="AP71" s="1244"/>
      <c r="AQ71" s="1245"/>
      <c r="AR71" s="1248"/>
      <c r="AS71" s="1249"/>
      <c r="AT71" s="1249"/>
      <c r="AU71" s="1252"/>
      <c r="AV71" s="1253"/>
      <c r="AW71" s="90"/>
      <c r="AX71" s="90"/>
    </row>
    <row r="72" spans="2:50" ht="13.5" customHeight="1">
      <c r="B72" s="1234" t="s">
        <v>259</v>
      </c>
      <c r="C72" s="981"/>
      <c r="D72" s="981"/>
      <c r="E72" s="980" t="s">
        <v>173</v>
      </c>
      <c r="F72" s="981"/>
      <c r="G72" s="981"/>
      <c r="H72" s="982"/>
      <c r="I72" s="980" t="s">
        <v>258</v>
      </c>
      <c r="J72" s="981"/>
      <c r="K72" s="981"/>
      <c r="L72" s="981"/>
      <c r="M72" s="981"/>
      <c r="N72" s="981"/>
      <c r="O72" s="981"/>
      <c r="P72" s="981"/>
      <c r="Q72" s="982"/>
      <c r="R72" s="980" t="s">
        <v>257</v>
      </c>
      <c r="S72" s="981"/>
      <c r="T72" s="981"/>
      <c r="U72" s="981"/>
      <c r="V72" s="981"/>
      <c r="W72" s="981"/>
      <c r="X72" s="981"/>
      <c r="Y72" s="981"/>
      <c r="Z72" s="981"/>
      <c r="AA72" s="981"/>
      <c r="AB72" s="981"/>
      <c r="AC72" s="981"/>
      <c r="AD72" s="981"/>
      <c r="AE72" s="981"/>
      <c r="AF72" s="981"/>
      <c r="AG72" s="982"/>
      <c r="AH72" s="980" t="s">
        <v>256</v>
      </c>
      <c r="AI72" s="981"/>
      <c r="AJ72" s="981"/>
      <c r="AK72" s="1235"/>
      <c r="AL72" s="1236" t="s">
        <v>173</v>
      </c>
      <c r="AM72" s="1237"/>
      <c r="AN72" s="1010" t="s">
        <v>255</v>
      </c>
      <c r="AO72" s="1011"/>
      <c r="AP72" s="1011"/>
      <c r="AQ72" s="1206"/>
      <c r="AR72" s="1010" t="s">
        <v>254</v>
      </c>
      <c r="AS72" s="1011"/>
      <c r="AT72" s="1011"/>
      <c r="AU72" s="1011"/>
      <c r="AV72" s="1012"/>
      <c r="AW72" s="90"/>
      <c r="AX72" s="90"/>
    </row>
    <row r="73" spans="2:50" ht="13.5" customHeight="1">
      <c r="B73" s="1207" t="s">
        <v>485</v>
      </c>
      <c r="C73" s="1209" t="s">
        <v>253</v>
      </c>
      <c r="D73" s="1210"/>
      <c r="E73" s="1215" t="s">
        <v>252</v>
      </c>
      <c r="F73" s="1216"/>
      <c r="G73" s="1216"/>
      <c r="H73" s="1217"/>
      <c r="I73" s="614" t="s">
        <v>232</v>
      </c>
      <c r="J73" s="173"/>
      <c r="K73" s="173"/>
      <c r="L73" s="173"/>
      <c r="M73" s="173"/>
      <c r="N73" s="173"/>
      <c r="O73" s="173"/>
      <c r="P73" s="173"/>
      <c r="Q73" s="615"/>
      <c r="R73" s="1221">
        <f>IF($AJ$16+$AJ$18+$AJ$20+$AJ$22=0,0,1644.76)</f>
        <v>1644.76</v>
      </c>
      <c r="S73" s="1221"/>
      <c r="T73" s="173" t="s">
        <v>250</v>
      </c>
      <c r="U73" s="173"/>
      <c r="V73" s="173"/>
      <c r="W73" s="1222">
        <f>$W$29</f>
        <v>0.59648541114058351</v>
      </c>
      <c r="X73" s="1222"/>
      <c r="Y73" s="173" t="s">
        <v>608</v>
      </c>
      <c r="Z73" s="173"/>
      <c r="AA73" s="173">
        <v>1</v>
      </c>
      <c r="AB73" s="173" t="s">
        <v>248</v>
      </c>
      <c r="AC73" s="173"/>
      <c r="AD73" s="181">
        <v>0.85</v>
      </c>
      <c r="AE73" s="173" t="s">
        <v>247</v>
      </c>
      <c r="AF73" s="173"/>
      <c r="AG73" s="173"/>
      <c r="AH73" s="1223">
        <f>R73*W73*AA73*AD73</f>
        <v>833.91404310344819</v>
      </c>
      <c r="AI73" s="1224"/>
      <c r="AJ73" s="1224"/>
      <c r="AK73" s="1225"/>
      <c r="AL73" s="1226" t="s">
        <v>166</v>
      </c>
      <c r="AM73" s="1227"/>
      <c r="AN73" s="1230">
        <f>AN40</f>
        <v>0.43099999999999999</v>
      </c>
      <c r="AO73" s="1231"/>
      <c r="AP73" s="1255" t="s">
        <v>609</v>
      </c>
      <c r="AQ73" s="1256"/>
      <c r="AR73" s="1257">
        <f>AN73*AB76/1000</f>
        <v>3.6744522015915116E-3</v>
      </c>
      <c r="AS73" s="1258"/>
      <c r="AT73" s="1258"/>
      <c r="AU73" s="1255" t="s">
        <v>220</v>
      </c>
      <c r="AV73" s="1276"/>
      <c r="AW73" s="90"/>
      <c r="AX73" s="90"/>
    </row>
    <row r="74" spans="2:50" ht="13.5" customHeight="1">
      <c r="B74" s="1208"/>
      <c r="C74" s="1211"/>
      <c r="D74" s="1212"/>
      <c r="E74" s="1218"/>
      <c r="F74" s="1219"/>
      <c r="G74" s="1219"/>
      <c r="H74" s="1220"/>
      <c r="I74" s="1278" t="s">
        <v>225</v>
      </c>
      <c r="J74" s="1229"/>
      <c r="K74" s="1279"/>
      <c r="L74" s="1280" t="s">
        <v>246</v>
      </c>
      <c r="M74" s="1229"/>
      <c r="N74" s="1229"/>
      <c r="O74" s="1279"/>
      <c r="P74" s="1281" t="s">
        <v>650</v>
      </c>
      <c r="Q74" s="1282"/>
      <c r="R74" s="179" t="s">
        <v>651</v>
      </c>
      <c r="S74" s="178">
        <f>IF(P74="夏季",17.25,16.16)</f>
        <v>16.16</v>
      </c>
      <c r="T74" s="616" t="s">
        <v>652</v>
      </c>
      <c r="U74" s="617">
        <f>$U$30</f>
        <v>-5.0199999999999996</v>
      </c>
      <c r="V74" s="616" t="s">
        <v>637</v>
      </c>
      <c r="W74" s="618">
        <f>$W$30</f>
        <v>3.36</v>
      </c>
      <c r="X74" s="619" t="s">
        <v>625</v>
      </c>
      <c r="Y74" s="169" t="s">
        <v>239</v>
      </c>
      <c r="Z74" s="619"/>
      <c r="AA74" s="177"/>
      <c r="AB74" s="1283">
        <f>R$17+R$19+R$23</f>
        <v>8.5254111405835538</v>
      </c>
      <c r="AC74" s="1283"/>
      <c r="AD74" s="169" t="s">
        <v>653</v>
      </c>
      <c r="AE74" s="169"/>
      <c r="AF74" s="169"/>
      <c r="AG74" s="620"/>
      <c r="AH74" s="1284">
        <f>(S74+U74+W74)*AB74</f>
        <v>123.61846153846153</v>
      </c>
      <c r="AI74" s="1285"/>
      <c r="AJ74" s="1285"/>
      <c r="AK74" s="1286"/>
      <c r="AL74" s="1228"/>
      <c r="AM74" s="1229"/>
      <c r="AN74" s="1232"/>
      <c r="AO74" s="1233"/>
      <c r="AP74" s="1242"/>
      <c r="AQ74" s="1243"/>
      <c r="AR74" s="1246"/>
      <c r="AS74" s="1247"/>
      <c r="AT74" s="1247"/>
      <c r="AU74" s="1242"/>
      <c r="AV74" s="1277"/>
      <c r="AW74" s="90"/>
      <c r="AX74" s="90"/>
    </row>
    <row r="75" spans="2:50" ht="13.5" customHeight="1">
      <c r="B75" s="1208"/>
      <c r="C75" s="1211"/>
      <c r="D75" s="1212"/>
      <c r="E75" s="1218"/>
      <c r="F75" s="1219"/>
      <c r="G75" s="1219"/>
      <c r="H75" s="1220"/>
      <c r="I75" s="621"/>
      <c r="J75" s="622"/>
      <c r="K75" s="622"/>
      <c r="L75" s="623"/>
      <c r="M75" s="623"/>
      <c r="N75" s="623"/>
      <c r="O75" s="623"/>
      <c r="P75" s="623"/>
      <c r="Q75" s="624"/>
      <c r="R75" s="176"/>
      <c r="S75" s="625" t="s">
        <v>238</v>
      </c>
      <c r="T75" s="643"/>
      <c r="U75" s="644" t="s">
        <v>237</v>
      </c>
      <c r="V75" s="643"/>
      <c r="W75" s="628" t="s">
        <v>236</v>
      </c>
      <c r="Y75" s="175"/>
      <c r="AA75" s="93"/>
      <c r="AB75" s="386"/>
      <c r="AC75" s="386"/>
      <c r="AD75" s="175"/>
      <c r="AE75" s="175"/>
      <c r="AF75" s="175"/>
      <c r="AG75" s="630"/>
      <c r="AH75" s="1287"/>
      <c r="AI75" s="1288"/>
      <c r="AJ75" s="1288"/>
      <c r="AK75" s="1289"/>
      <c r="AL75" s="1228"/>
      <c r="AM75" s="1229"/>
      <c r="AN75" s="1232"/>
      <c r="AO75" s="1233"/>
      <c r="AP75" s="1242"/>
      <c r="AQ75" s="1243"/>
      <c r="AR75" s="1246"/>
      <c r="AS75" s="1247"/>
      <c r="AT75" s="1247"/>
      <c r="AU75" s="1242"/>
      <c r="AV75" s="1277"/>
      <c r="AW75" s="90"/>
      <c r="AX75" s="90"/>
    </row>
    <row r="76" spans="2:50" ht="13.5" customHeight="1">
      <c r="B76" s="1208"/>
      <c r="C76" s="1213"/>
      <c r="D76" s="1214"/>
      <c r="E76" s="1270" t="s">
        <v>222</v>
      </c>
      <c r="F76" s="1271"/>
      <c r="G76" s="1271"/>
      <c r="H76" s="1272"/>
      <c r="I76" s="631"/>
      <c r="J76" s="170"/>
      <c r="K76" s="170"/>
      <c r="L76" s="170"/>
      <c r="M76" s="170"/>
      <c r="N76" s="170"/>
      <c r="O76" s="170"/>
      <c r="P76" s="170"/>
      <c r="Q76" s="632"/>
      <c r="R76" s="172"/>
      <c r="S76" s="172"/>
      <c r="T76" s="170"/>
      <c r="U76" s="170"/>
      <c r="V76" s="170"/>
      <c r="W76" s="633"/>
      <c r="X76" s="634"/>
      <c r="Y76" s="634"/>
      <c r="Z76" s="635"/>
      <c r="AA76" s="636"/>
      <c r="AB76" s="1273">
        <f>SUM(AB74:AC74)</f>
        <v>8.5254111405835538</v>
      </c>
      <c r="AC76" s="1273"/>
      <c r="AD76" s="637" t="s">
        <v>235</v>
      </c>
      <c r="AE76" s="170"/>
      <c r="AF76" s="170"/>
      <c r="AG76" s="170"/>
      <c r="AH76" s="1267">
        <f>SUM(AH73:AK74)</f>
        <v>957.53250464190978</v>
      </c>
      <c r="AI76" s="1268"/>
      <c r="AJ76" s="1268"/>
      <c r="AK76" s="1269"/>
      <c r="AL76" s="1238"/>
      <c r="AM76" s="1239"/>
      <c r="AN76" s="1240"/>
      <c r="AO76" s="1241"/>
      <c r="AP76" s="1244"/>
      <c r="AQ76" s="1245"/>
      <c r="AR76" s="1248"/>
      <c r="AS76" s="1249"/>
      <c r="AT76" s="1249"/>
      <c r="AU76" s="1244"/>
      <c r="AV76" s="1296"/>
      <c r="AW76" s="90"/>
      <c r="AX76" s="90"/>
    </row>
    <row r="77" spans="2:50" ht="13.5" customHeight="1">
      <c r="B77" s="1208"/>
      <c r="C77" s="1209" t="s">
        <v>234</v>
      </c>
      <c r="D77" s="1210"/>
      <c r="E77" s="1274" t="s">
        <v>233</v>
      </c>
      <c r="F77" s="1216"/>
      <c r="G77" s="1216"/>
      <c r="H77" s="1217"/>
      <c r="I77" s="614" t="s">
        <v>232</v>
      </c>
      <c r="J77" s="173"/>
      <c r="K77" s="173"/>
      <c r="L77" s="173"/>
      <c r="M77" s="173"/>
      <c r="N77" s="173"/>
      <c r="O77" s="173"/>
      <c r="P77" s="173"/>
      <c r="Q77" s="615"/>
      <c r="R77" s="354" t="s">
        <v>614</v>
      </c>
      <c r="S77" s="1275">
        <f>IF('様式11-5'!Y$1="LPG",0,IF(R$24&lt;50,料金単価!$C$7,(IF(R$24&lt;100,料金単価!$C$8,IF($R$24&lt;250,料金単価!$C$9,IF($R$24&lt;500,料金単価!$C$10,IF($R$24&lt;800,料金単価!$C$11,料金単価!$C$12)))))))</f>
        <v>1210</v>
      </c>
      <c r="T77" s="1275"/>
      <c r="U77" s="173" t="s">
        <v>231</v>
      </c>
      <c r="V77" s="388"/>
      <c r="W77" s="174"/>
      <c r="X77" s="174"/>
      <c r="Y77" s="174"/>
      <c r="Z77" s="174"/>
      <c r="AA77" s="174"/>
      <c r="AB77" s="173">
        <v>1</v>
      </c>
      <c r="AC77" s="387" t="s">
        <v>229</v>
      </c>
      <c r="AD77" s="173"/>
      <c r="AE77" s="173"/>
      <c r="AF77" s="173"/>
      <c r="AG77" s="173"/>
      <c r="AH77" s="1223">
        <f>S77*AB77</f>
        <v>1210</v>
      </c>
      <c r="AI77" s="1224"/>
      <c r="AJ77" s="1224"/>
      <c r="AK77" s="1225"/>
      <c r="AL77" s="1297" t="s">
        <v>233</v>
      </c>
      <c r="AM77" s="1229"/>
      <c r="AN77" s="1232">
        <f>AN44</f>
        <v>2.29</v>
      </c>
      <c r="AO77" s="1233"/>
      <c r="AP77" s="1242" t="s">
        <v>645</v>
      </c>
      <c r="AQ77" s="1243"/>
      <c r="AR77" s="1246">
        <f>AN77*X79/1000</f>
        <v>0</v>
      </c>
      <c r="AS77" s="1247"/>
      <c r="AT77" s="1247"/>
      <c r="AU77" s="1250" t="s">
        <v>220</v>
      </c>
      <c r="AV77" s="1251"/>
      <c r="AW77" s="90"/>
      <c r="AX77" s="90"/>
    </row>
    <row r="78" spans="2:50" ht="13.5" customHeight="1">
      <c r="B78" s="1208"/>
      <c r="C78" s="1211"/>
      <c r="D78" s="1212"/>
      <c r="E78" s="1218"/>
      <c r="F78" s="1219"/>
      <c r="G78" s="1219"/>
      <c r="H78" s="1220"/>
      <c r="I78" s="638" t="s">
        <v>225</v>
      </c>
      <c r="J78" s="168"/>
      <c r="K78" s="168"/>
      <c r="L78" s="168"/>
      <c r="M78" s="168"/>
      <c r="N78" s="168"/>
      <c r="O78" s="168"/>
      <c r="P78" s="168" t="s">
        <v>228</v>
      </c>
      <c r="Q78" s="639"/>
      <c r="R78" s="179" t="s">
        <v>614</v>
      </c>
      <c r="S78" s="1261">
        <f>IF(P78="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123.69</v>
      </c>
      <c r="T78" s="1261"/>
      <c r="U78" s="168" t="s">
        <v>226</v>
      </c>
      <c r="V78" s="640" t="s">
        <v>646</v>
      </c>
      <c r="W78" s="641">
        <f>W67</f>
        <v>-37.96</v>
      </c>
      <c r="X78" s="642" t="s">
        <v>618</v>
      </c>
      <c r="Y78" s="623" t="s">
        <v>654</v>
      </c>
      <c r="Z78" s="1295">
        <f>IF('様式11-5'!Y$1="LPG",0,R$24)</f>
        <v>0</v>
      </c>
      <c r="AA78" s="1295"/>
      <c r="AB78" s="168" t="s">
        <v>648</v>
      </c>
      <c r="AC78" s="168"/>
      <c r="AD78" s="168"/>
      <c r="AE78" s="168"/>
      <c r="AF78" s="168"/>
      <c r="AG78" s="168"/>
      <c r="AH78" s="1263">
        <f>(S78+W78)*Z78</f>
        <v>0</v>
      </c>
      <c r="AI78" s="1264"/>
      <c r="AJ78" s="1264"/>
      <c r="AK78" s="1265"/>
      <c r="AL78" s="1228"/>
      <c r="AM78" s="1229"/>
      <c r="AN78" s="1232"/>
      <c r="AO78" s="1233"/>
      <c r="AP78" s="1242"/>
      <c r="AQ78" s="1243"/>
      <c r="AR78" s="1246"/>
      <c r="AS78" s="1247"/>
      <c r="AT78" s="1247"/>
      <c r="AU78" s="1250"/>
      <c r="AV78" s="1251"/>
      <c r="AW78" s="90"/>
      <c r="AX78" s="90"/>
    </row>
    <row r="79" spans="2:50" ht="13.5" customHeight="1">
      <c r="B79" s="1208"/>
      <c r="C79" s="1211"/>
      <c r="D79" s="1212"/>
      <c r="E79" s="1270" t="s">
        <v>222</v>
      </c>
      <c r="F79" s="1271"/>
      <c r="G79" s="1271"/>
      <c r="H79" s="1272"/>
      <c r="I79" s="631"/>
      <c r="J79" s="170"/>
      <c r="K79" s="170"/>
      <c r="L79" s="170"/>
      <c r="M79" s="170"/>
      <c r="N79" s="170"/>
      <c r="O79" s="170"/>
      <c r="P79" s="170"/>
      <c r="Q79" s="632"/>
      <c r="R79" s="172"/>
      <c r="S79" s="172"/>
      <c r="T79" s="170"/>
      <c r="U79" s="170"/>
      <c r="V79" s="170"/>
      <c r="W79" s="633"/>
      <c r="X79" s="634"/>
      <c r="Y79" s="634"/>
      <c r="Z79" s="1266">
        <f>SUM(Z78:Z78)</f>
        <v>0</v>
      </c>
      <c r="AA79" s="1266"/>
      <c r="AB79" s="635" t="s">
        <v>221</v>
      </c>
      <c r="AC79" s="635"/>
      <c r="AD79" s="170"/>
      <c r="AE79" s="170"/>
      <c r="AF79" s="170"/>
      <c r="AG79" s="170"/>
      <c r="AH79" s="1267">
        <f>SUM(AH77:AK78)</f>
        <v>1210</v>
      </c>
      <c r="AI79" s="1268"/>
      <c r="AJ79" s="1268"/>
      <c r="AK79" s="1269"/>
      <c r="AL79" s="1238"/>
      <c r="AM79" s="1239"/>
      <c r="AN79" s="1240"/>
      <c r="AO79" s="1241"/>
      <c r="AP79" s="1244"/>
      <c r="AQ79" s="1245"/>
      <c r="AR79" s="1248"/>
      <c r="AS79" s="1249"/>
      <c r="AT79" s="1249"/>
      <c r="AU79" s="1252"/>
      <c r="AV79" s="1253"/>
      <c r="AW79" s="90"/>
      <c r="AX79" s="90"/>
    </row>
    <row r="80" spans="2:50" ht="13.5" customHeight="1">
      <c r="B80" s="1208"/>
      <c r="C80" s="1211"/>
      <c r="D80" s="1212"/>
      <c r="E80" s="1274" t="s">
        <v>621</v>
      </c>
      <c r="F80" s="1216"/>
      <c r="G80" s="1216"/>
      <c r="H80" s="1217"/>
      <c r="I80" s="614" t="s">
        <v>232</v>
      </c>
      <c r="J80" s="173"/>
      <c r="K80" s="173"/>
      <c r="L80" s="173"/>
      <c r="M80" s="173"/>
      <c r="N80" s="173"/>
      <c r="O80" s="173"/>
      <c r="P80" s="173"/>
      <c r="Q80" s="615"/>
      <c r="R80" s="1224">
        <f>$R$36</f>
        <v>0</v>
      </c>
      <c r="S80" s="1224"/>
      <c r="T80" s="173" t="s">
        <v>231</v>
      </c>
      <c r="U80" s="173"/>
      <c r="V80" s="174"/>
      <c r="W80" s="174"/>
      <c r="X80" s="174"/>
      <c r="Y80" s="174"/>
      <c r="Z80" s="174"/>
      <c r="AA80" s="174"/>
      <c r="AB80" s="173">
        <v>1</v>
      </c>
      <c r="AC80" s="387" t="s">
        <v>229</v>
      </c>
      <c r="AD80" s="173"/>
      <c r="AE80" s="173"/>
      <c r="AF80" s="173"/>
      <c r="AG80" s="173"/>
      <c r="AH80" s="1223">
        <f>R80*AB80</f>
        <v>0</v>
      </c>
      <c r="AI80" s="1224"/>
      <c r="AJ80" s="1224"/>
      <c r="AK80" s="1225"/>
      <c r="AL80" s="1228" t="s">
        <v>649</v>
      </c>
      <c r="AM80" s="1229"/>
      <c r="AN80" s="1232">
        <f>AN47</f>
        <v>6</v>
      </c>
      <c r="AO80" s="1233"/>
      <c r="AP80" s="1242" t="s">
        <v>645</v>
      </c>
      <c r="AQ80" s="1243"/>
      <c r="AR80" s="1246">
        <f>AN80*X82/1000</f>
        <v>0</v>
      </c>
      <c r="AS80" s="1247"/>
      <c r="AT80" s="1247"/>
      <c r="AU80" s="1250" t="s">
        <v>220</v>
      </c>
      <c r="AV80" s="1251"/>
      <c r="AW80" s="90"/>
      <c r="AX80" s="90"/>
    </row>
    <row r="81" spans="2:50" ht="13.5" customHeight="1">
      <c r="B81" s="1208"/>
      <c r="C81" s="1211"/>
      <c r="D81" s="1212"/>
      <c r="E81" s="1218"/>
      <c r="F81" s="1219"/>
      <c r="G81" s="1219"/>
      <c r="H81" s="1220"/>
      <c r="I81" s="638" t="s">
        <v>225</v>
      </c>
      <c r="J81" s="168"/>
      <c r="K81" s="168"/>
      <c r="L81" s="168"/>
      <c r="M81" s="168"/>
      <c r="N81" s="168"/>
      <c r="O81" s="168"/>
      <c r="P81" s="168"/>
      <c r="Q81" s="639"/>
      <c r="R81" s="1290">
        <f>$R$37</f>
        <v>296</v>
      </c>
      <c r="S81" s="1291"/>
      <c r="T81" s="168" t="s">
        <v>226</v>
      </c>
      <c r="U81" s="168"/>
      <c r="V81" s="168"/>
      <c r="W81" s="168"/>
      <c r="X81" s="1292">
        <f>IF('様式11-5'!Y$1="LPG",P$24,0)</f>
        <v>0</v>
      </c>
      <c r="Y81" s="1293"/>
      <c r="Z81" s="168" t="s">
        <v>648</v>
      </c>
      <c r="AA81" s="168"/>
      <c r="AB81" s="168"/>
      <c r="AC81" s="169"/>
      <c r="AD81" s="168"/>
      <c r="AE81" s="168"/>
      <c r="AF81" s="168"/>
      <c r="AG81" s="168"/>
      <c r="AH81" s="1263">
        <f>R81*X81</f>
        <v>0</v>
      </c>
      <c r="AI81" s="1264"/>
      <c r="AJ81" s="1264"/>
      <c r="AK81" s="1265"/>
      <c r="AL81" s="1228"/>
      <c r="AM81" s="1229"/>
      <c r="AN81" s="1232"/>
      <c r="AO81" s="1233"/>
      <c r="AP81" s="1242"/>
      <c r="AQ81" s="1243"/>
      <c r="AR81" s="1246"/>
      <c r="AS81" s="1247"/>
      <c r="AT81" s="1247"/>
      <c r="AU81" s="1250"/>
      <c r="AV81" s="1251"/>
      <c r="AW81" s="90"/>
      <c r="AX81" s="90"/>
    </row>
    <row r="82" spans="2:50" ht="13.5" customHeight="1" thickBot="1">
      <c r="B82" s="1208"/>
      <c r="C82" s="1213"/>
      <c r="D82" s="1214"/>
      <c r="E82" s="1270" t="s">
        <v>222</v>
      </c>
      <c r="F82" s="1271"/>
      <c r="G82" s="1271"/>
      <c r="H82" s="1272"/>
      <c r="I82" s="631"/>
      <c r="J82" s="170"/>
      <c r="K82" s="170"/>
      <c r="L82" s="170"/>
      <c r="M82" s="170"/>
      <c r="N82" s="170"/>
      <c r="O82" s="170"/>
      <c r="P82" s="170"/>
      <c r="Q82" s="632"/>
      <c r="R82" s="172"/>
      <c r="S82" s="172"/>
      <c r="T82" s="170"/>
      <c r="U82" s="170"/>
      <c r="V82" s="170"/>
      <c r="W82" s="633"/>
      <c r="X82" s="1294">
        <f>SUM(X81:Y81)</f>
        <v>0</v>
      </c>
      <c r="Y82" s="1294"/>
      <c r="Z82" s="170" t="s">
        <v>221</v>
      </c>
      <c r="AA82" s="170"/>
      <c r="AB82" s="170"/>
      <c r="AC82" s="171"/>
      <c r="AD82" s="170"/>
      <c r="AE82" s="170"/>
      <c r="AF82" s="170"/>
      <c r="AG82" s="170"/>
      <c r="AH82" s="1267">
        <f>SUM(AH80:AK81)</f>
        <v>0</v>
      </c>
      <c r="AI82" s="1268"/>
      <c r="AJ82" s="1268"/>
      <c r="AK82" s="1269"/>
      <c r="AL82" s="1238"/>
      <c r="AM82" s="1239"/>
      <c r="AN82" s="1240"/>
      <c r="AO82" s="1241"/>
      <c r="AP82" s="1244"/>
      <c r="AQ82" s="1245"/>
      <c r="AR82" s="1248"/>
      <c r="AS82" s="1249"/>
      <c r="AT82" s="1249"/>
      <c r="AU82" s="1252"/>
      <c r="AV82" s="1253"/>
      <c r="AW82" s="90"/>
      <c r="AX82" s="90"/>
    </row>
    <row r="83" spans="2:50" ht="13.5" customHeight="1">
      <c r="B83" s="1234" t="s">
        <v>259</v>
      </c>
      <c r="C83" s="981"/>
      <c r="D83" s="981"/>
      <c r="E83" s="980" t="s">
        <v>173</v>
      </c>
      <c r="F83" s="981"/>
      <c r="G83" s="981"/>
      <c r="H83" s="982"/>
      <c r="I83" s="980" t="s">
        <v>258</v>
      </c>
      <c r="J83" s="981"/>
      <c r="K83" s="981"/>
      <c r="L83" s="981"/>
      <c r="M83" s="981"/>
      <c r="N83" s="981"/>
      <c r="O83" s="981"/>
      <c r="P83" s="981"/>
      <c r="Q83" s="982"/>
      <c r="R83" s="980" t="s">
        <v>257</v>
      </c>
      <c r="S83" s="981"/>
      <c r="T83" s="981"/>
      <c r="U83" s="981"/>
      <c r="V83" s="981"/>
      <c r="W83" s="981"/>
      <c r="X83" s="981"/>
      <c r="Y83" s="981"/>
      <c r="Z83" s="981"/>
      <c r="AA83" s="981"/>
      <c r="AB83" s="981"/>
      <c r="AC83" s="981"/>
      <c r="AD83" s="981"/>
      <c r="AE83" s="981"/>
      <c r="AF83" s="981"/>
      <c r="AG83" s="982"/>
      <c r="AH83" s="980" t="s">
        <v>256</v>
      </c>
      <c r="AI83" s="981"/>
      <c r="AJ83" s="981"/>
      <c r="AK83" s="1235"/>
      <c r="AL83" s="1236" t="s">
        <v>173</v>
      </c>
      <c r="AM83" s="1237"/>
      <c r="AN83" s="1010" t="s">
        <v>255</v>
      </c>
      <c r="AO83" s="1011"/>
      <c r="AP83" s="1011"/>
      <c r="AQ83" s="1206"/>
      <c r="AR83" s="1010" t="s">
        <v>254</v>
      </c>
      <c r="AS83" s="1011"/>
      <c r="AT83" s="1011"/>
      <c r="AU83" s="1011"/>
      <c r="AV83" s="1012"/>
      <c r="AW83" s="90"/>
      <c r="AX83" s="90"/>
    </row>
    <row r="84" spans="2:50" ht="13.5" customHeight="1">
      <c r="B84" s="1207" t="s">
        <v>365</v>
      </c>
      <c r="C84" s="1209" t="s">
        <v>253</v>
      </c>
      <c r="D84" s="1210"/>
      <c r="E84" s="1215" t="s">
        <v>252</v>
      </c>
      <c r="F84" s="1216"/>
      <c r="G84" s="1216"/>
      <c r="H84" s="1217"/>
      <c r="I84" s="614" t="s">
        <v>232</v>
      </c>
      <c r="J84" s="173"/>
      <c r="K84" s="173"/>
      <c r="L84" s="173"/>
      <c r="M84" s="173"/>
      <c r="N84" s="173"/>
      <c r="O84" s="173"/>
      <c r="P84" s="173"/>
      <c r="Q84" s="615"/>
      <c r="R84" s="1221">
        <f>IF($AJ$16+$AJ$18+$AJ$20+$AJ$22=0,0,1644.76)</f>
        <v>1644.76</v>
      </c>
      <c r="S84" s="1221"/>
      <c r="T84" s="173" t="s">
        <v>250</v>
      </c>
      <c r="U84" s="173"/>
      <c r="V84" s="173"/>
      <c r="W84" s="1222">
        <f>$W$29</f>
        <v>0.59648541114058351</v>
      </c>
      <c r="X84" s="1222"/>
      <c r="Y84" s="173" t="s">
        <v>633</v>
      </c>
      <c r="Z84" s="173"/>
      <c r="AA84" s="173">
        <v>1</v>
      </c>
      <c r="AB84" s="173" t="s">
        <v>248</v>
      </c>
      <c r="AC84" s="173"/>
      <c r="AD84" s="181">
        <v>0.85</v>
      </c>
      <c r="AE84" s="173" t="s">
        <v>247</v>
      </c>
      <c r="AF84" s="173"/>
      <c r="AG84" s="173"/>
      <c r="AH84" s="1223">
        <f>R84*W84*AA84*AD84</f>
        <v>833.91404310344819</v>
      </c>
      <c r="AI84" s="1224"/>
      <c r="AJ84" s="1224"/>
      <c r="AK84" s="1225"/>
      <c r="AL84" s="1226" t="s">
        <v>166</v>
      </c>
      <c r="AM84" s="1227"/>
      <c r="AN84" s="1230">
        <f>AN52</f>
        <v>0</v>
      </c>
      <c r="AO84" s="1231"/>
      <c r="AP84" s="1255" t="s">
        <v>655</v>
      </c>
      <c r="AQ84" s="1256"/>
      <c r="AR84" s="1257">
        <f>AN84*AB87/1000</f>
        <v>0</v>
      </c>
      <c r="AS84" s="1258"/>
      <c r="AT84" s="1258"/>
      <c r="AU84" s="1255" t="s">
        <v>220</v>
      </c>
      <c r="AV84" s="1276"/>
      <c r="AW84" s="90"/>
      <c r="AX84" s="90"/>
    </row>
    <row r="85" spans="2:50" ht="13.5" customHeight="1">
      <c r="B85" s="1208"/>
      <c r="C85" s="1211"/>
      <c r="D85" s="1212"/>
      <c r="E85" s="1218"/>
      <c r="F85" s="1219"/>
      <c r="G85" s="1219"/>
      <c r="H85" s="1220"/>
      <c r="I85" s="1278" t="s">
        <v>225</v>
      </c>
      <c r="J85" s="1229"/>
      <c r="K85" s="1279"/>
      <c r="L85" s="1280" t="s">
        <v>656</v>
      </c>
      <c r="M85" s="1229"/>
      <c r="N85" s="1229"/>
      <c r="O85" s="1279"/>
      <c r="P85" s="1281" t="s">
        <v>657</v>
      </c>
      <c r="Q85" s="1282"/>
      <c r="R85" s="179" t="s">
        <v>635</v>
      </c>
      <c r="S85" s="178">
        <f>IF(P85="夏季",17.25,16.16)</f>
        <v>16.16</v>
      </c>
      <c r="T85" s="616" t="s">
        <v>652</v>
      </c>
      <c r="U85" s="617">
        <f>$U$30</f>
        <v>-5.0199999999999996</v>
      </c>
      <c r="V85" s="616" t="s">
        <v>636</v>
      </c>
      <c r="W85" s="618">
        <f>$W$30</f>
        <v>3.36</v>
      </c>
      <c r="X85" s="619" t="s">
        <v>625</v>
      </c>
      <c r="Y85" s="169" t="s">
        <v>239</v>
      </c>
      <c r="Z85" s="619"/>
      <c r="AA85" s="177"/>
      <c r="AB85" s="1283">
        <f>T$17+T$19+T$23</f>
        <v>8.2503978779840832</v>
      </c>
      <c r="AC85" s="1283"/>
      <c r="AD85" s="169" t="s">
        <v>653</v>
      </c>
      <c r="AE85" s="169"/>
      <c r="AF85" s="169"/>
      <c r="AG85" s="620"/>
      <c r="AH85" s="1284">
        <f>(S85+U85+W85)*AB85</f>
        <v>119.6307692307692</v>
      </c>
      <c r="AI85" s="1285"/>
      <c r="AJ85" s="1285"/>
      <c r="AK85" s="1286"/>
      <c r="AL85" s="1228"/>
      <c r="AM85" s="1229"/>
      <c r="AN85" s="1232"/>
      <c r="AO85" s="1233"/>
      <c r="AP85" s="1242"/>
      <c r="AQ85" s="1243"/>
      <c r="AR85" s="1246"/>
      <c r="AS85" s="1247"/>
      <c r="AT85" s="1247"/>
      <c r="AU85" s="1242"/>
      <c r="AV85" s="1277"/>
      <c r="AW85" s="90"/>
      <c r="AX85" s="90"/>
    </row>
    <row r="86" spans="2:50" ht="13.5" customHeight="1">
      <c r="B86" s="1208"/>
      <c r="C86" s="1211"/>
      <c r="D86" s="1212"/>
      <c r="E86" s="1218"/>
      <c r="F86" s="1219"/>
      <c r="G86" s="1219"/>
      <c r="H86" s="1220"/>
      <c r="I86" s="621"/>
      <c r="J86" s="622"/>
      <c r="K86" s="622"/>
      <c r="L86" s="623"/>
      <c r="M86" s="623"/>
      <c r="N86" s="623"/>
      <c r="O86" s="623"/>
      <c r="P86" s="623"/>
      <c r="Q86" s="624"/>
      <c r="R86" s="176"/>
      <c r="S86" s="625" t="s">
        <v>238</v>
      </c>
      <c r="T86" s="643"/>
      <c r="U86" s="644" t="s">
        <v>237</v>
      </c>
      <c r="V86" s="643"/>
      <c r="W86" s="628" t="s">
        <v>236</v>
      </c>
      <c r="Y86" s="175"/>
      <c r="AA86" s="93"/>
      <c r="AB86" s="386"/>
      <c r="AC86" s="386"/>
      <c r="AD86" s="175"/>
      <c r="AE86" s="175"/>
      <c r="AF86" s="175"/>
      <c r="AG86" s="630"/>
      <c r="AH86" s="1287"/>
      <c r="AI86" s="1288"/>
      <c r="AJ86" s="1288"/>
      <c r="AK86" s="1289"/>
      <c r="AL86" s="1228"/>
      <c r="AM86" s="1229"/>
      <c r="AN86" s="1232"/>
      <c r="AO86" s="1233"/>
      <c r="AP86" s="1242"/>
      <c r="AQ86" s="1243"/>
      <c r="AR86" s="1246"/>
      <c r="AS86" s="1247"/>
      <c r="AT86" s="1247"/>
      <c r="AU86" s="1242"/>
      <c r="AV86" s="1277"/>
      <c r="AW86" s="90"/>
      <c r="AX86" s="90"/>
    </row>
    <row r="87" spans="2:50" ht="13.5" customHeight="1">
      <c r="B87" s="1208"/>
      <c r="C87" s="1213"/>
      <c r="D87" s="1214"/>
      <c r="E87" s="1270" t="s">
        <v>222</v>
      </c>
      <c r="F87" s="1271"/>
      <c r="G87" s="1271"/>
      <c r="H87" s="1272"/>
      <c r="I87" s="631"/>
      <c r="J87" s="170"/>
      <c r="K87" s="170"/>
      <c r="L87" s="170"/>
      <c r="M87" s="170"/>
      <c r="N87" s="170"/>
      <c r="O87" s="170"/>
      <c r="P87" s="170"/>
      <c r="Q87" s="632"/>
      <c r="R87" s="172"/>
      <c r="S87" s="172"/>
      <c r="T87" s="170"/>
      <c r="U87" s="170"/>
      <c r="V87" s="170"/>
      <c r="W87" s="633"/>
      <c r="X87" s="634"/>
      <c r="Y87" s="634"/>
      <c r="Z87" s="635"/>
      <c r="AA87" s="636"/>
      <c r="AB87" s="1273">
        <f>SUM(AB85:AC85)</f>
        <v>8.2503978779840832</v>
      </c>
      <c r="AC87" s="1273"/>
      <c r="AD87" s="637" t="s">
        <v>235</v>
      </c>
      <c r="AE87" s="170"/>
      <c r="AF87" s="170"/>
      <c r="AG87" s="170"/>
      <c r="AH87" s="1267">
        <f>SUM(AH84:AK85)</f>
        <v>953.54481233421734</v>
      </c>
      <c r="AI87" s="1268"/>
      <c r="AJ87" s="1268"/>
      <c r="AK87" s="1269"/>
      <c r="AL87" s="1238"/>
      <c r="AM87" s="1239"/>
      <c r="AN87" s="1240"/>
      <c r="AO87" s="1241"/>
      <c r="AP87" s="1244"/>
      <c r="AQ87" s="1245"/>
      <c r="AR87" s="1248"/>
      <c r="AS87" s="1249"/>
      <c r="AT87" s="1249"/>
      <c r="AU87" s="1244"/>
      <c r="AV87" s="1296"/>
      <c r="AW87" s="90"/>
      <c r="AX87" s="90"/>
    </row>
    <row r="88" spans="2:50" ht="13.5" customHeight="1">
      <c r="B88" s="1208"/>
      <c r="C88" s="1209" t="s">
        <v>234</v>
      </c>
      <c r="D88" s="1210"/>
      <c r="E88" s="1274" t="s">
        <v>233</v>
      </c>
      <c r="F88" s="1216"/>
      <c r="G88" s="1216"/>
      <c r="H88" s="1217"/>
      <c r="I88" s="614" t="s">
        <v>232</v>
      </c>
      <c r="J88" s="173"/>
      <c r="K88" s="173"/>
      <c r="L88" s="173"/>
      <c r="M88" s="173"/>
      <c r="N88" s="173"/>
      <c r="O88" s="173"/>
      <c r="P88" s="173"/>
      <c r="Q88" s="615"/>
      <c r="R88" s="354" t="s">
        <v>616</v>
      </c>
      <c r="S88" s="1275">
        <f>IF('様式11-5'!Y$1="LPG",0,IF(T$24&lt;50,料金単価!$C$7,(IF(T$24&lt;100,料金単価!$C$8,IF($T$24&lt;250,料金単価!$C$9,IF($T$24&lt;500,料金単価!$C$10,IF($T$24&lt;800,料金単価!$C$11,料金単価!$C$12)))))))</f>
        <v>1210</v>
      </c>
      <c r="T88" s="1275"/>
      <c r="U88" s="173" t="s">
        <v>231</v>
      </c>
      <c r="V88" s="388"/>
      <c r="W88" s="174"/>
      <c r="X88" s="174"/>
      <c r="Y88" s="174"/>
      <c r="Z88" s="174"/>
      <c r="AA88" s="174"/>
      <c r="AB88" s="173">
        <v>1</v>
      </c>
      <c r="AC88" s="387" t="s">
        <v>229</v>
      </c>
      <c r="AD88" s="173"/>
      <c r="AE88" s="173"/>
      <c r="AF88" s="173"/>
      <c r="AG88" s="173"/>
      <c r="AH88" s="1223">
        <f>S88*AB88</f>
        <v>1210</v>
      </c>
      <c r="AI88" s="1224"/>
      <c r="AJ88" s="1224"/>
      <c r="AK88" s="1225"/>
      <c r="AL88" s="1297" t="s">
        <v>233</v>
      </c>
      <c r="AM88" s="1229"/>
      <c r="AN88" s="1232">
        <f>AN56</f>
        <v>0</v>
      </c>
      <c r="AO88" s="1233"/>
      <c r="AP88" s="1242" t="s">
        <v>622</v>
      </c>
      <c r="AQ88" s="1243"/>
      <c r="AR88" s="1246">
        <f>AN88*X90/1000</f>
        <v>0</v>
      </c>
      <c r="AS88" s="1247"/>
      <c r="AT88" s="1247"/>
      <c r="AU88" s="1250" t="s">
        <v>220</v>
      </c>
      <c r="AV88" s="1251"/>
      <c r="AW88" s="90"/>
      <c r="AX88" s="90"/>
    </row>
    <row r="89" spans="2:50" ht="13.5" customHeight="1">
      <c r="B89" s="1208"/>
      <c r="C89" s="1211"/>
      <c r="D89" s="1212"/>
      <c r="E89" s="1218"/>
      <c r="F89" s="1219"/>
      <c r="G89" s="1219"/>
      <c r="H89" s="1220"/>
      <c r="I89" s="638" t="s">
        <v>225</v>
      </c>
      <c r="J89" s="168"/>
      <c r="K89" s="168"/>
      <c r="L89" s="168"/>
      <c r="M89" s="168"/>
      <c r="N89" s="168"/>
      <c r="O89" s="168"/>
      <c r="P89" s="168" t="s">
        <v>228</v>
      </c>
      <c r="Q89" s="639"/>
      <c r="R89" s="179" t="s">
        <v>614</v>
      </c>
      <c r="S89" s="1261">
        <f>IF(P89="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123.69</v>
      </c>
      <c r="T89" s="1261"/>
      <c r="U89" s="168" t="s">
        <v>226</v>
      </c>
      <c r="V89" s="640" t="s">
        <v>646</v>
      </c>
      <c r="W89" s="641">
        <f>W78</f>
        <v>-37.96</v>
      </c>
      <c r="X89" s="642" t="s">
        <v>618</v>
      </c>
      <c r="Y89" s="623" t="s">
        <v>647</v>
      </c>
      <c r="Z89" s="1295">
        <f>IF('様式11-5'!Y$1="LPG",0,T$24)</f>
        <v>0</v>
      </c>
      <c r="AA89" s="1295"/>
      <c r="AB89" s="168" t="s">
        <v>648</v>
      </c>
      <c r="AC89" s="168"/>
      <c r="AD89" s="168"/>
      <c r="AE89" s="168"/>
      <c r="AF89" s="168"/>
      <c r="AG89" s="168"/>
      <c r="AH89" s="1263">
        <f>(S89+W89)*Z89</f>
        <v>0</v>
      </c>
      <c r="AI89" s="1264"/>
      <c r="AJ89" s="1264"/>
      <c r="AK89" s="1265"/>
      <c r="AL89" s="1228"/>
      <c r="AM89" s="1229"/>
      <c r="AN89" s="1232"/>
      <c r="AO89" s="1233"/>
      <c r="AP89" s="1242"/>
      <c r="AQ89" s="1243"/>
      <c r="AR89" s="1246"/>
      <c r="AS89" s="1247"/>
      <c r="AT89" s="1247"/>
      <c r="AU89" s="1250"/>
      <c r="AV89" s="1251"/>
      <c r="AW89" s="90"/>
      <c r="AX89" s="90"/>
    </row>
    <row r="90" spans="2:50" ht="13.5" customHeight="1">
      <c r="B90" s="1208"/>
      <c r="C90" s="1211"/>
      <c r="D90" s="1212"/>
      <c r="E90" s="1270" t="s">
        <v>222</v>
      </c>
      <c r="F90" s="1271"/>
      <c r="G90" s="1271"/>
      <c r="H90" s="1272"/>
      <c r="I90" s="631"/>
      <c r="J90" s="170"/>
      <c r="K90" s="170"/>
      <c r="L90" s="170"/>
      <c r="M90" s="170"/>
      <c r="N90" s="170"/>
      <c r="O90" s="170"/>
      <c r="P90" s="170"/>
      <c r="Q90" s="632"/>
      <c r="R90" s="172"/>
      <c r="S90" s="172"/>
      <c r="T90" s="170"/>
      <c r="U90" s="170"/>
      <c r="V90" s="170"/>
      <c r="W90" s="633"/>
      <c r="X90" s="634"/>
      <c r="Y90" s="634"/>
      <c r="Z90" s="1266">
        <f>SUM(Z89:Z89)</f>
        <v>0</v>
      </c>
      <c r="AA90" s="1266"/>
      <c r="AB90" s="635" t="s">
        <v>221</v>
      </c>
      <c r="AC90" s="635"/>
      <c r="AD90" s="170"/>
      <c r="AE90" s="170"/>
      <c r="AF90" s="170"/>
      <c r="AG90" s="170"/>
      <c r="AH90" s="1267">
        <f>SUM(AH88:AK89)</f>
        <v>1210</v>
      </c>
      <c r="AI90" s="1268"/>
      <c r="AJ90" s="1268"/>
      <c r="AK90" s="1269"/>
      <c r="AL90" s="1238"/>
      <c r="AM90" s="1239"/>
      <c r="AN90" s="1240"/>
      <c r="AO90" s="1241"/>
      <c r="AP90" s="1244"/>
      <c r="AQ90" s="1245"/>
      <c r="AR90" s="1248"/>
      <c r="AS90" s="1249"/>
      <c r="AT90" s="1249"/>
      <c r="AU90" s="1252"/>
      <c r="AV90" s="1253"/>
      <c r="AW90" s="90"/>
      <c r="AX90" s="90"/>
    </row>
    <row r="91" spans="2:50" ht="13.5" customHeight="1">
      <c r="B91" s="1208"/>
      <c r="C91" s="1211"/>
      <c r="D91" s="1212"/>
      <c r="E91" s="1274" t="s">
        <v>649</v>
      </c>
      <c r="F91" s="1216"/>
      <c r="G91" s="1216"/>
      <c r="H91" s="1217"/>
      <c r="I91" s="614" t="s">
        <v>232</v>
      </c>
      <c r="J91" s="173"/>
      <c r="K91" s="173"/>
      <c r="L91" s="173"/>
      <c r="M91" s="173"/>
      <c r="N91" s="173"/>
      <c r="O91" s="173"/>
      <c r="P91" s="173"/>
      <c r="Q91" s="615"/>
      <c r="R91" s="1224">
        <f>$R$36</f>
        <v>0</v>
      </c>
      <c r="S91" s="1224"/>
      <c r="T91" s="173" t="s">
        <v>231</v>
      </c>
      <c r="U91" s="173"/>
      <c r="V91" s="174"/>
      <c r="W91" s="174"/>
      <c r="X91" s="174"/>
      <c r="Y91" s="174"/>
      <c r="Z91" s="174"/>
      <c r="AA91" s="174"/>
      <c r="AB91" s="173">
        <v>1</v>
      </c>
      <c r="AC91" s="387" t="s">
        <v>229</v>
      </c>
      <c r="AD91" s="173"/>
      <c r="AE91" s="173"/>
      <c r="AF91" s="173"/>
      <c r="AG91" s="173"/>
      <c r="AH91" s="1223">
        <f>R91*AB91</f>
        <v>0</v>
      </c>
      <c r="AI91" s="1224"/>
      <c r="AJ91" s="1224"/>
      <c r="AK91" s="1225"/>
      <c r="AL91" s="1228" t="s">
        <v>649</v>
      </c>
      <c r="AM91" s="1229"/>
      <c r="AN91" s="1232">
        <f>AN59</f>
        <v>0</v>
      </c>
      <c r="AO91" s="1233"/>
      <c r="AP91" s="1242" t="s">
        <v>645</v>
      </c>
      <c r="AQ91" s="1243"/>
      <c r="AR91" s="1246">
        <f>AN91*X93/1000</f>
        <v>0</v>
      </c>
      <c r="AS91" s="1247"/>
      <c r="AT91" s="1247"/>
      <c r="AU91" s="1250" t="s">
        <v>220</v>
      </c>
      <c r="AV91" s="1251"/>
      <c r="AW91" s="90"/>
      <c r="AX91" s="90"/>
    </row>
    <row r="92" spans="2:50" ht="13.5" customHeight="1">
      <c r="B92" s="1208"/>
      <c r="C92" s="1211"/>
      <c r="D92" s="1212"/>
      <c r="E92" s="1218"/>
      <c r="F92" s="1219"/>
      <c r="G92" s="1219"/>
      <c r="H92" s="1220"/>
      <c r="I92" s="638" t="s">
        <v>225</v>
      </c>
      <c r="J92" s="168"/>
      <c r="K92" s="168"/>
      <c r="L92" s="168"/>
      <c r="M92" s="168"/>
      <c r="N92" s="168"/>
      <c r="O92" s="168"/>
      <c r="P92" s="168"/>
      <c r="Q92" s="639"/>
      <c r="R92" s="1290">
        <f>$R$37</f>
        <v>296</v>
      </c>
      <c r="S92" s="1291"/>
      <c r="T92" s="168" t="s">
        <v>226</v>
      </c>
      <c r="U92" s="168"/>
      <c r="V92" s="168"/>
      <c r="W92" s="168"/>
      <c r="X92" s="1292">
        <f>IF('様式11-5'!Y$1="LPG",P$24,0)</f>
        <v>0</v>
      </c>
      <c r="Y92" s="1293"/>
      <c r="Z92" s="168" t="s">
        <v>648</v>
      </c>
      <c r="AA92" s="168"/>
      <c r="AB92" s="168"/>
      <c r="AC92" s="169"/>
      <c r="AD92" s="168"/>
      <c r="AE92" s="168"/>
      <c r="AF92" s="168"/>
      <c r="AG92" s="168"/>
      <c r="AH92" s="1263">
        <f>R92*X92</f>
        <v>0</v>
      </c>
      <c r="AI92" s="1264"/>
      <c r="AJ92" s="1264"/>
      <c r="AK92" s="1265"/>
      <c r="AL92" s="1228"/>
      <c r="AM92" s="1229"/>
      <c r="AN92" s="1232"/>
      <c r="AO92" s="1233"/>
      <c r="AP92" s="1242"/>
      <c r="AQ92" s="1243"/>
      <c r="AR92" s="1246"/>
      <c r="AS92" s="1247"/>
      <c r="AT92" s="1247"/>
      <c r="AU92" s="1250"/>
      <c r="AV92" s="1251"/>
      <c r="AW92" s="90"/>
      <c r="AX92" s="90"/>
    </row>
    <row r="93" spans="2:50" ht="13.5" customHeight="1" thickBot="1">
      <c r="B93" s="1208"/>
      <c r="C93" s="1213"/>
      <c r="D93" s="1214"/>
      <c r="E93" s="1270" t="s">
        <v>222</v>
      </c>
      <c r="F93" s="1271"/>
      <c r="G93" s="1271"/>
      <c r="H93" s="1272"/>
      <c r="I93" s="631"/>
      <c r="J93" s="170"/>
      <c r="K93" s="170"/>
      <c r="L93" s="170"/>
      <c r="M93" s="170"/>
      <c r="N93" s="170"/>
      <c r="O93" s="170"/>
      <c r="P93" s="170"/>
      <c r="Q93" s="632"/>
      <c r="R93" s="172"/>
      <c r="S93" s="172"/>
      <c r="T93" s="170"/>
      <c r="U93" s="170"/>
      <c r="V93" s="170"/>
      <c r="W93" s="633"/>
      <c r="X93" s="1294">
        <f>SUM(X92:Y92)</f>
        <v>0</v>
      </c>
      <c r="Y93" s="1294"/>
      <c r="Z93" s="170" t="s">
        <v>221</v>
      </c>
      <c r="AA93" s="170"/>
      <c r="AB93" s="170"/>
      <c r="AC93" s="171"/>
      <c r="AD93" s="170"/>
      <c r="AE93" s="170"/>
      <c r="AF93" s="170"/>
      <c r="AG93" s="170"/>
      <c r="AH93" s="1267">
        <f>SUM(AH91:AK92)</f>
        <v>0</v>
      </c>
      <c r="AI93" s="1268"/>
      <c r="AJ93" s="1268"/>
      <c r="AK93" s="1269"/>
      <c r="AL93" s="1238"/>
      <c r="AM93" s="1239"/>
      <c r="AN93" s="1240"/>
      <c r="AO93" s="1241"/>
      <c r="AP93" s="1244"/>
      <c r="AQ93" s="1245"/>
      <c r="AR93" s="1248"/>
      <c r="AS93" s="1249"/>
      <c r="AT93" s="1249"/>
      <c r="AU93" s="1252"/>
      <c r="AV93" s="1253"/>
      <c r="AW93" s="90"/>
      <c r="AX93" s="90"/>
    </row>
    <row r="94" spans="2:50" ht="13.5" customHeight="1">
      <c r="B94" s="1234" t="s">
        <v>259</v>
      </c>
      <c r="C94" s="981"/>
      <c r="D94" s="981"/>
      <c r="E94" s="980" t="s">
        <v>173</v>
      </c>
      <c r="F94" s="981"/>
      <c r="G94" s="981"/>
      <c r="H94" s="982"/>
      <c r="I94" s="980" t="s">
        <v>258</v>
      </c>
      <c r="J94" s="981"/>
      <c r="K94" s="981"/>
      <c r="L94" s="981"/>
      <c r="M94" s="981"/>
      <c r="N94" s="981"/>
      <c r="O94" s="981"/>
      <c r="P94" s="981"/>
      <c r="Q94" s="982"/>
      <c r="R94" s="980" t="s">
        <v>257</v>
      </c>
      <c r="S94" s="981"/>
      <c r="T94" s="981"/>
      <c r="U94" s="981"/>
      <c r="V94" s="981"/>
      <c r="W94" s="981"/>
      <c r="X94" s="981"/>
      <c r="Y94" s="981"/>
      <c r="Z94" s="981"/>
      <c r="AA94" s="981"/>
      <c r="AB94" s="981"/>
      <c r="AC94" s="981"/>
      <c r="AD94" s="981"/>
      <c r="AE94" s="981"/>
      <c r="AF94" s="981"/>
      <c r="AG94" s="982"/>
      <c r="AH94" s="980" t="s">
        <v>256</v>
      </c>
      <c r="AI94" s="981"/>
      <c r="AJ94" s="981"/>
      <c r="AK94" s="1235"/>
      <c r="AL94" s="1236" t="s">
        <v>173</v>
      </c>
      <c r="AM94" s="1237"/>
      <c r="AN94" s="1010" t="s">
        <v>255</v>
      </c>
      <c r="AO94" s="1011"/>
      <c r="AP94" s="1011"/>
      <c r="AQ94" s="1206"/>
      <c r="AR94" s="1010" t="s">
        <v>254</v>
      </c>
      <c r="AS94" s="1011"/>
      <c r="AT94" s="1011"/>
      <c r="AU94" s="1011"/>
      <c r="AV94" s="1012"/>
      <c r="AW94" s="90"/>
      <c r="AX94" s="90"/>
    </row>
    <row r="95" spans="2:50" ht="13.5" customHeight="1">
      <c r="B95" s="1207" t="s">
        <v>487</v>
      </c>
      <c r="C95" s="1209" t="s">
        <v>253</v>
      </c>
      <c r="D95" s="1210"/>
      <c r="E95" s="1215" t="s">
        <v>252</v>
      </c>
      <c r="F95" s="1216"/>
      <c r="G95" s="1216"/>
      <c r="H95" s="1217"/>
      <c r="I95" s="614" t="s">
        <v>232</v>
      </c>
      <c r="J95" s="173"/>
      <c r="K95" s="173"/>
      <c r="L95" s="173"/>
      <c r="M95" s="173"/>
      <c r="N95" s="173"/>
      <c r="O95" s="173"/>
      <c r="P95" s="173"/>
      <c r="Q95" s="615"/>
      <c r="R95" s="1221">
        <f>IF($AJ$16+$AJ$18+$AJ$20+$AJ$22=0,0,1644.76)</f>
        <v>1644.76</v>
      </c>
      <c r="S95" s="1221"/>
      <c r="T95" s="173" t="s">
        <v>250</v>
      </c>
      <c r="U95" s="173"/>
      <c r="V95" s="173"/>
      <c r="W95" s="1222">
        <f>$W$29</f>
        <v>0.59648541114058351</v>
      </c>
      <c r="X95" s="1222"/>
      <c r="Y95" s="173" t="s">
        <v>624</v>
      </c>
      <c r="Z95" s="173"/>
      <c r="AA95" s="173">
        <v>1</v>
      </c>
      <c r="AB95" s="173" t="s">
        <v>248</v>
      </c>
      <c r="AC95" s="173"/>
      <c r="AD95" s="181">
        <v>0.85</v>
      </c>
      <c r="AE95" s="173" t="s">
        <v>247</v>
      </c>
      <c r="AF95" s="173"/>
      <c r="AG95" s="173"/>
      <c r="AH95" s="1223">
        <f>R95*W95*AA95*AD95</f>
        <v>833.91404310344819</v>
      </c>
      <c r="AI95" s="1224"/>
      <c r="AJ95" s="1224"/>
      <c r="AK95" s="1225"/>
      <c r="AL95" s="1226" t="s">
        <v>166</v>
      </c>
      <c r="AM95" s="1227"/>
      <c r="AN95" s="1230">
        <f>AN29</f>
        <v>0.43099999999999999</v>
      </c>
      <c r="AO95" s="1231"/>
      <c r="AP95" s="1255" t="s">
        <v>634</v>
      </c>
      <c r="AQ95" s="1256"/>
      <c r="AR95" s="1257">
        <f>AN95*AB98/1000</f>
        <v>6.4121764683520419E-2</v>
      </c>
      <c r="AS95" s="1258"/>
      <c r="AT95" s="1258"/>
      <c r="AU95" s="1255" t="s">
        <v>220</v>
      </c>
      <c r="AV95" s="1276"/>
      <c r="AW95" s="90"/>
      <c r="AX95" s="90"/>
    </row>
    <row r="96" spans="2:50" ht="13.5" customHeight="1">
      <c r="B96" s="1208"/>
      <c r="C96" s="1211"/>
      <c r="D96" s="1212"/>
      <c r="E96" s="1218"/>
      <c r="F96" s="1219"/>
      <c r="G96" s="1219"/>
      <c r="H96" s="1220"/>
      <c r="I96" s="1278" t="s">
        <v>225</v>
      </c>
      <c r="J96" s="1229"/>
      <c r="K96" s="1279"/>
      <c r="L96" s="1280" t="s">
        <v>658</v>
      </c>
      <c r="M96" s="1229"/>
      <c r="N96" s="1229"/>
      <c r="O96" s="1279"/>
      <c r="P96" s="1281" t="s">
        <v>650</v>
      </c>
      <c r="Q96" s="1282"/>
      <c r="R96" s="179" t="s">
        <v>635</v>
      </c>
      <c r="S96" s="178">
        <f>IF(P96="夏季",17.25,16.16)</f>
        <v>16.16</v>
      </c>
      <c r="T96" s="616" t="s">
        <v>652</v>
      </c>
      <c r="U96" s="617">
        <f>$U$30</f>
        <v>-5.0199999999999996</v>
      </c>
      <c r="V96" s="616" t="s">
        <v>636</v>
      </c>
      <c r="W96" s="618">
        <f>$W$30</f>
        <v>3.36</v>
      </c>
      <c r="X96" s="619" t="s">
        <v>643</v>
      </c>
      <c r="Y96" s="169" t="s">
        <v>239</v>
      </c>
      <c r="Z96" s="619"/>
      <c r="AA96" s="177"/>
      <c r="AB96" s="1283">
        <f>V$17+V$19+V$23+V21</f>
        <v>148.77439601744879</v>
      </c>
      <c r="AC96" s="1283"/>
      <c r="AD96" s="169" t="s">
        <v>644</v>
      </c>
      <c r="AE96" s="169"/>
      <c r="AF96" s="169"/>
      <c r="AG96" s="620"/>
      <c r="AH96" s="1284">
        <f>(S96+U96+W96)*AB96</f>
        <v>2157.2287422530076</v>
      </c>
      <c r="AI96" s="1285"/>
      <c r="AJ96" s="1285"/>
      <c r="AK96" s="1286"/>
      <c r="AL96" s="1228"/>
      <c r="AM96" s="1229"/>
      <c r="AN96" s="1232"/>
      <c r="AO96" s="1233"/>
      <c r="AP96" s="1242"/>
      <c r="AQ96" s="1243"/>
      <c r="AR96" s="1246"/>
      <c r="AS96" s="1247"/>
      <c r="AT96" s="1247"/>
      <c r="AU96" s="1242"/>
      <c r="AV96" s="1277"/>
      <c r="AW96" s="90"/>
      <c r="AX96" s="90"/>
    </row>
    <row r="97" spans="2:50" ht="13.5" customHeight="1">
      <c r="B97" s="1208"/>
      <c r="C97" s="1211"/>
      <c r="D97" s="1212"/>
      <c r="E97" s="1218"/>
      <c r="F97" s="1219"/>
      <c r="G97" s="1219"/>
      <c r="H97" s="1220"/>
      <c r="I97" s="621"/>
      <c r="J97" s="622"/>
      <c r="K97" s="622"/>
      <c r="L97" s="623"/>
      <c r="M97" s="623"/>
      <c r="N97" s="623"/>
      <c r="O97" s="623"/>
      <c r="P97" s="623"/>
      <c r="Q97" s="624"/>
      <c r="R97" s="176"/>
      <c r="S97" s="625" t="s">
        <v>238</v>
      </c>
      <c r="T97" s="626"/>
      <c r="U97" s="627" t="s">
        <v>237</v>
      </c>
      <c r="V97" s="626"/>
      <c r="W97" s="628" t="s">
        <v>236</v>
      </c>
      <c r="X97" s="629"/>
      <c r="Y97" s="175"/>
      <c r="Z97" s="629"/>
      <c r="AA97" s="371"/>
      <c r="AB97" s="386"/>
      <c r="AC97" s="386"/>
      <c r="AD97" s="175"/>
      <c r="AE97" s="175"/>
      <c r="AF97" s="175"/>
      <c r="AG97" s="630"/>
      <c r="AH97" s="1287"/>
      <c r="AI97" s="1288"/>
      <c r="AJ97" s="1288"/>
      <c r="AK97" s="1289"/>
      <c r="AL97" s="1228"/>
      <c r="AM97" s="1229"/>
      <c r="AN97" s="1232"/>
      <c r="AO97" s="1233"/>
      <c r="AP97" s="1242"/>
      <c r="AQ97" s="1243"/>
      <c r="AR97" s="1246"/>
      <c r="AS97" s="1247"/>
      <c r="AT97" s="1247"/>
      <c r="AU97" s="1242"/>
      <c r="AV97" s="1277"/>
      <c r="AW97" s="90"/>
      <c r="AX97" s="90"/>
    </row>
    <row r="98" spans="2:50" ht="13.5" customHeight="1">
      <c r="B98" s="1208"/>
      <c r="C98" s="1213"/>
      <c r="D98" s="1214"/>
      <c r="E98" s="1270" t="s">
        <v>222</v>
      </c>
      <c r="F98" s="1271"/>
      <c r="G98" s="1271"/>
      <c r="H98" s="1272"/>
      <c r="I98" s="631"/>
      <c r="J98" s="170"/>
      <c r="K98" s="170"/>
      <c r="L98" s="170"/>
      <c r="M98" s="170"/>
      <c r="N98" s="170"/>
      <c r="O98" s="170"/>
      <c r="P98" s="170"/>
      <c r="Q98" s="632"/>
      <c r="R98" s="172"/>
      <c r="S98" s="172"/>
      <c r="T98" s="170"/>
      <c r="U98" s="170"/>
      <c r="V98" s="170"/>
      <c r="W98" s="633"/>
      <c r="X98" s="634"/>
      <c r="Y98" s="634"/>
      <c r="Z98" s="635"/>
      <c r="AA98" s="636"/>
      <c r="AB98" s="1273">
        <f>SUM(AB96:AC96)</f>
        <v>148.77439601744879</v>
      </c>
      <c r="AC98" s="1273"/>
      <c r="AD98" s="637" t="s">
        <v>235</v>
      </c>
      <c r="AE98" s="170"/>
      <c r="AF98" s="170"/>
      <c r="AG98" s="170"/>
      <c r="AH98" s="1267">
        <f>SUM(AH95:AK96)</f>
        <v>2991.1427853564555</v>
      </c>
      <c r="AI98" s="1268"/>
      <c r="AJ98" s="1268"/>
      <c r="AK98" s="1269"/>
      <c r="AL98" s="1228"/>
      <c r="AM98" s="1229"/>
      <c r="AN98" s="1232"/>
      <c r="AO98" s="1233"/>
      <c r="AP98" s="1242"/>
      <c r="AQ98" s="1243"/>
      <c r="AR98" s="1246"/>
      <c r="AS98" s="1247"/>
      <c r="AT98" s="1247"/>
      <c r="AU98" s="1242"/>
      <c r="AV98" s="1277"/>
      <c r="AW98" s="90"/>
      <c r="AX98" s="90"/>
    </row>
    <row r="99" spans="2:50" ht="13.5" customHeight="1">
      <c r="B99" s="1208"/>
      <c r="C99" s="1209" t="s">
        <v>234</v>
      </c>
      <c r="D99" s="1210"/>
      <c r="E99" s="1274" t="s">
        <v>233</v>
      </c>
      <c r="F99" s="1216"/>
      <c r="G99" s="1216"/>
      <c r="H99" s="1217"/>
      <c r="I99" s="614" t="s">
        <v>232</v>
      </c>
      <c r="J99" s="173"/>
      <c r="K99" s="173"/>
      <c r="L99" s="173"/>
      <c r="M99" s="173"/>
      <c r="N99" s="173"/>
      <c r="O99" s="173"/>
      <c r="P99" s="173"/>
      <c r="Q99" s="615"/>
      <c r="R99" s="354" t="s">
        <v>616</v>
      </c>
      <c r="S99" s="1275">
        <f>IF('様式11-5'!Y$1="LPG",0,IF(V$25&lt;50,料金単価!$C$7,(IF(V$25&lt;100,料金単価!$C$8,IF($V$25&lt;250,料金単価!$C$9,IF($V$25&lt;500,料金単価!$C$10,IF($V$25&lt;800,料金単価!$C$11,料金単価!$C$12)))))))</f>
        <v>2310</v>
      </c>
      <c r="T99" s="1275"/>
      <c r="U99" s="173" t="s">
        <v>231</v>
      </c>
      <c r="V99" s="388"/>
      <c r="W99" s="174"/>
      <c r="X99" s="174"/>
      <c r="Y99" s="174"/>
      <c r="Z99" s="174"/>
      <c r="AA99" s="174"/>
      <c r="AB99" s="173">
        <v>1</v>
      </c>
      <c r="AC99" s="387" t="s">
        <v>229</v>
      </c>
      <c r="AD99" s="173"/>
      <c r="AE99" s="173"/>
      <c r="AF99" s="173"/>
      <c r="AG99" s="173"/>
      <c r="AH99" s="1223">
        <f>S99*AB99</f>
        <v>2310</v>
      </c>
      <c r="AI99" s="1224"/>
      <c r="AJ99" s="1224"/>
      <c r="AK99" s="1225"/>
      <c r="AL99" s="1254" t="s">
        <v>233</v>
      </c>
      <c r="AM99" s="1227"/>
      <c r="AN99" s="1230">
        <f>AN33</f>
        <v>2.29</v>
      </c>
      <c r="AO99" s="1231"/>
      <c r="AP99" s="1255" t="s">
        <v>642</v>
      </c>
      <c r="AQ99" s="1256"/>
      <c r="AR99" s="1257">
        <f>AN99*X101/1000</f>
        <v>0</v>
      </c>
      <c r="AS99" s="1258"/>
      <c r="AT99" s="1258"/>
      <c r="AU99" s="1259" t="s">
        <v>220</v>
      </c>
      <c r="AV99" s="1260"/>
      <c r="AW99" s="90"/>
      <c r="AX99" s="90"/>
    </row>
    <row r="100" spans="2:50" ht="13.5" customHeight="1">
      <c r="B100" s="1208"/>
      <c r="C100" s="1211"/>
      <c r="D100" s="1212"/>
      <c r="E100" s="1218"/>
      <c r="F100" s="1219"/>
      <c r="G100" s="1219"/>
      <c r="H100" s="1220"/>
      <c r="I100" s="638" t="s">
        <v>225</v>
      </c>
      <c r="J100" s="168"/>
      <c r="K100" s="168"/>
      <c r="L100" s="168"/>
      <c r="M100" s="168"/>
      <c r="N100" s="168"/>
      <c r="O100" s="168"/>
      <c r="P100" s="168" t="s">
        <v>482</v>
      </c>
      <c r="Q100" s="639"/>
      <c r="R100" s="179" t="s">
        <v>659</v>
      </c>
      <c r="S100" s="1261">
        <f>IF(P100="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148.54</v>
      </c>
      <c r="T100" s="1261"/>
      <c r="U100" s="168" t="s">
        <v>226</v>
      </c>
      <c r="V100" s="640" t="s">
        <v>626</v>
      </c>
      <c r="W100" s="641">
        <f>W89</f>
        <v>-37.96</v>
      </c>
      <c r="X100" s="642" t="s">
        <v>660</v>
      </c>
      <c r="Y100" s="623" t="s">
        <v>661</v>
      </c>
      <c r="Z100" s="1295">
        <f>IF('様式11-5'!Y$1="LPG",0,V$25)</f>
        <v>101.47598104265404</v>
      </c>
      <c r="AA100" s="1295"/>
      <c r="AB100" s="168" t="s">
        <v>662</v>
      </c>
      <c r="AC100" s="168"/>
      <c r="AD100" s="168"/>
      <c r="AE100" s="168"/>
      <c r="AF100" s="168"/>
      <c r="AG100" s="168"/>
      <c r="AH100" s="1263">
        <f>(S100+W100)*Z100</f>
        <v>11221.213983696682</v>
      </c>
      <c r="AI100" s="1264"/>
      <c r="AJ100" s="1264"/>
      <c r="AK100" s="1265"/>
      <c r="AL100" s="1228"/>
      <c r="AM100" s="1229"/>
      <c r="AN100" s="1232"/>
      <c r="AO100" s="1233"/>
      <c r="AP100" s="1242"/>
      <c r="AQ100" s="1243"/>
      <c r="AR100" s="1246"/>
      <c r="AS100" s="1247"/>
      <c r="AT100" s="1247"/>
      <c r="AU100" s="1250"/>
      <c r="AV100" s="1251"/>
      <c r="AW100" s="90"/>
      <c r="AX100" s="90"/>
    </row>
    <row r="101" spans="2:50" ht="13.5" customHeight="1">
      <c r="B101" s="1208"/>
      <c r="C101" s="1211"/>
      <c r="D101" s="1212"/>
      <c r="E101" s="1270" t="s">
        <v>222</v>
      </c>
      <c r="F101" s="1271"/>
      <c r="G101" s="1271"/>
      <c r="H101" s="1272"/>
      <c r="I101" s="631"/>
      <c r="J101" s="170"/>
      <c r="K101" s="170"/>
      <c r="L101" s="170"/>
      <c r="M101" s="170"/>
      <c r="N101" s="170"/>
      <c r="O101" s="170"/>
      <c r="P101" s="170"/>
      <c r="Q101" s="632"/>
      <c r="R101" s="172"/>
      <c r="S101" s="172"/>
      <c r="T101" s="170"/>
      <c r="U101" s="170"/>
      <c r="V101" s="170"/>
      <c r="W101" s="633"/>
      <c r="X101" s="634"/>
      <c r="Y101" s="634"/>
      <c r="Z101" s="1266">
        <f>SUM(Z100:Z100)</f>
        <v>101.47598104265404</v>
      </c>
      <c r="AA101" s="1266"/>
      <c r="AB101" s="635" t="s">
        <v>221</v>
      </c>
      <c r="AC101" s="635"/>
      <c r="AD101" s="170"/>
      <c r="AE101" s="170"/>
      <c r="AF101" s="170"/>
      <c r="AG101" s="170"/>
      <c r="AH101" s="1267">
        <f>SUM(AH99:AK100)</f>
        <v>13531.213983696682</v>
      </c>
      <c r="AI101" s="1268"/>
      <c r="AJ101" s="1268"/>
      <c r="AK101" s="1269"/>
      <c r="AL101" s="1238"/>
      <c r="AM101" s="1239"/>
      <c r="AN101" s="1240"/>
      <c r="AO101" s="1241"/>
      <c r="AP101" s="1244"/>
      <c r="AQ101" s="1245"/>
      <c r="AR101" s="1248"/>
      <c r="AS101" s="1249"/>
      <c r="AT101" s="1249"/>
      <c r="AU101" s="1252"/>
      <c r="AV101" s="1253"/>
      <c r="AW101" s="90"/>
      <c r="AX101" s="90"/>
    </row>
    <row r="102" spans="2:50" ht="13.5" customHeight="1">
      <c r="B102" s="1208"/>
      <c r="C102" s="1211"/>
      <c r="D102" s="1212"/>
      <c r="E102" s="1274" t="s">
        <v>621</v>
      </c>
      <c r="F102" s="1216"/>
      <c r="G102" s="1216"/>
      <c r="H102" s="1217"/>
      <c r="I102" s="614" t="s">
        <v>232</v>
      </c>
      <c r="J102" s="173"/>
      <c r="K102" s="173"/>
      <c r="L102" s="173"/>
      <c r="M102" s="173"/>
      <c r="N102" s="173"/>
      <c r="O102" s="173"/>
      <c r="P102" s="173"/>
      <c r="Q102" s="615"/>
      <c r="R102" s="1224">
        <f>$R$36</f>
        <v>0</v>
      </c>
      <c r="S102" s="1224"/>
      <c r="T102" s="173" t="s">
        <v>231</v>
      </c>
      <c r="U102" s="173"/>
      <c r="V102" s="174"/>
      <c r="W102" s="174"/>
      <c r="X102" s="174"/>
      <c r="Y102" s="174"/>
      <c r="Z102" s="174"/>
      <c r="AA102" s="174"/>
      <c r="AB102" s="173">
        <v>1</v>
      </c>
      <c r="AC102" s="387" t="s">
        <v>229</v>
      </c>
      <c r="AD102" s="173"/>
      <c r="AE102" s="173"/>
      <c r="AF102" s="173"/>
      <c r="AG102" s="173"/>
      <c r="AH102" s="1223">
        <f>R102*AB102</f>
        <v>0</v>
      </c>
      <c r="AI102" s="1224"/>
      <c r="AJ102" s="1224"/>
      <c r="AK102" s="1225"/>
      <c r="AL102" s="1228" t="s">
        <v>621</v>
      </c>
      <c r="AM102" s="1229"/>
      <c r="AN102" s="1232">
        <f>AN36</f>
        <v>6</v>
      </c>
      <c r="AO102" s="1233"/>
      <c r="AP102" s="1242" t="s">
        <v>622</v>
      </c>
      <c r="AQ102" s="1243"/>
      <c r="AR102" s="1246">
        <f>AN102*X104/1000</f>
        <v>0</v>
      </c>
      <c r="AS102" s="1247"/>
      <c r="AT102" s="1247"/>
      <c r="AU102" s="1250" t="s">
        <v>220</v>
      </c>
      <c r="AV102" s="1251"/>
      <c r="AW102" s="90"/>
      <c r="AX102" s="90"/>
    </row>
    <row r="103" spans="2:50" ht="13.5" customHeight="1">
      <c r="B103" s="1208"/>
      <c r="C103" s="1211"/>
      <c r="D103" s="1212"/>
      <c r="E103" s="1218"/>
      <c r="F103" s="1219"/>
      <c r="G103" s="1219"/>
      <c r="H103" s="1220"/>
      <c r="I103" s="638" t="s">
        <v>225</v>
      </c>
      <c r="J103" s="168"/>
      <c r="K103" s="168"/>
      <c r="L103" s="168"/>
      <c r="M103" s="168"/>
      <c r="N103" s="168"/>
      <c r="O103" s="168"/>
      <c r="P103" s="168"/>
      <c r="Q103" s="639"/>
      <c r="R103" s="1290">
        <f>$R$37</f>
        <v>296</v>
      </c>
      <c r="S103" s="1291"/>
      <c r="T103" s="168" t="s">
        <v>226</v>
      </c>
      <c r="U103" s="168"/>
      <c r="V103" s="168"/>
      <c r="W103" s="168"/>
      <c r="X103" s="1292">
        <f>IF('様式11-5'!Y$1="LPG",V$25,0)</f>
        <v>0</v>
      </c>
      <c r="Y103" s="1293"/>
      <c r="Z103" s="168" t="s">
        <v>662</v>
      </c>
      <c r="AA103" s="168"/>
      <c r="AB103" s="168"/>
      <c r="AC103" s="169"/>
      <c r="AD103" s="168"/>
      <c r="AE103" s="168"/>
      <c r="AF103" s="168"/>
      <c r="AG103" s="168"/>
      <c r="AH103" s="1263">
        <f>R103*X103</f>
        <v>0</v>
      </c>
      <c r="AI103" s="1264"/>
      <c r="AJ103" s="1264"/>
      <c r="AK103" s="1265"/>
      <c r="AL103" s="1228"/>
      <c r="AM103" s="1229"/>
      <c r="AN103" s="1232"/>
      <c r="AO103" s="1233"/>
      <c r="AP103" s="1242"/>
      <c r="AQ103" s="1243"/>
      <c r="AR103" s="1246"/>
      <c r="AS103" s="1247"/>
      <c r="AT103" s="1247"/>
      <c r="AU103" s="1250"/>
      <c r="AV103" s="1251"/>
      <c r="AW103" s="90"/>
      <c r="AX103" s="90"/>
    </row>
    <row r="104" spans="2:50" ht="13.5" customHeight="1" thickBot="1">
      <c r="B104" s="1208"/>
      <c r="C104" s="1213"/>
      <c r="D104" s="1214"/>
      <c r="E104" s="1270" t="s">
        <v>222</v>
      </c>
      <c r="F104" s="1271"/>
      <c r="G104" s="1271"/>
      <c r="H104" s="1272"/>
      <c r="I104" s="631"/>
      <c r="J104" s="170"/>
      <c r="K104" s="170"/>
      <c r="L104" s="170"/>
      <c r="M104" s="170"/>
      <c r="N104" s="170"/>
      <c r="O104" s="170"/>
      <c r="P104" s="170"/>
      <c r="Q104" s="632"/>
      <c r="R104" s="172"/>
      <c r="S104" s="172"/>
      <c r="T104" s="170"/>
      <c r="U104" s="170"/>
      <c r="V104" s="170"/>
      <c r="W104" s="633"/>
      <c r="X104" s="1294">
        <f>SUM(X103:Y103)</f>
        <v>0</v>
      </c>
      <c r="Y104" s="1294"/>
      <c r="Z104" s="170" t="s">
        <v>221</v>
      </c>
      <c r="AA104" s="170"/>
      <c r="AB104" s="170"/>
      <c r="AC104" s="171"/>
      <c r="AD104" s="170"/>
      <c r="AE104" s="170"/>
      <c r="AF104" s="170"/>
      <c r="AG104" s="170"/>
      <c r="AH104" s="1267">
        <f>SUM(AH102:AK103)</f>
        <v>0</v>
      </c>
      <c r="AI104" s="1268"/>
      <c r="AJ104" s="1268"/>
      <c r="AK104" s="1269"/>
      <c r="AL104" s="1238"/>
      <c r="AM104" s="1239"/>
      <c r="AN104" s="1240"/>
      <c r="AO104" s="1241"/>
      <c r="AP104" s="1244"/>
      <c r="AQ104" s="1245"/>
      <c r="AR104" s="1248"/>
      <c r="AS104" s="1249"/>
      <c r="AT104" s="1249"/>
      <c r="AU104" s="1252"/>
      <c r="AV104" s="1253"/>
      <c r="AW104" s="90"/>
      <c r="AX104" s="90"/>
    </row>
    <row r="105" spans="2:50" ht="13.5" customHeight="1">
      <c r="B105" s="1234" t="s">
        <v>259</v>
      </c>
      <c r="C105" s="981"/>
      <c r="D105" s="981"/>
      <c r="E105" s="980" t="s">
        <v>173</v>
      </c>
      <c r="F105" s="981"/>
      <c r="G105" s="981"/>
      <c r="H105" s="982"/>
      <c r="I105" s="980" t="s">
        <v>258</v>
      </c>
      <c r="J105" s="981"/>
      <c r="K105" s="981"/>
      <c r="L105" s="981"/>
      <c r="M105" s="981"/>
      <c r="N105" s="981"/>
      <c r="O105" s="981"/>
      <c r="P105" s="981"/>
      <c r="Q105" s="982"/>
      <c r="R105" s="980" t="s">
        <v>257</v>
      </c>
      <c r="S105" s="981"/>
      <c r="T105" s="981"/>
      <c r="U105" s="981"/>
      <c r="V105" s="981"/>
      <c r="W105" s="981"/>
      <c r="X105" s="981"/>
      <c r="Y105" s="981"/>
      <c r="Z105" s="981"/>
      <c r="AA105" s="981"/>
      <c r="AB105" s="981"/>
      <c r="AC105" s="981"/>
      <c r="AD105" s="981"/>
      <c r="AE105" s="981"/>
      <c r="AF105" s="981"/>
      <c r="AG105" s="982"/>
      <c r="AH105" s="980" t="s">
        <v>256</v>
      </c>
      <c r="AI105" s="981"/>
      <c r="AJ105" s="981"/>
      <c r="AK105" s="1235"/>
      <c r="AL105" s="1236" t="s">
        <v>173</v>
      </c>
      <c r="AM105" s="1237"/>
      <c r="AN105" s="1010" t="s">
        <v>255</v>
      </c>
      <c r="AO105" s="1011"/>
      <c r="AP105" s="1011"/>
      <c r="AQ105" s="1206"/>
      <c r="AR105" s="1010" t="s">
        <v>254</v>
      </c>
      <c r="AS105" s="1011"/>
      <c r="AT105" s="1011"/>
      <c r="AU105" s="1011"/>
      <c r="AV105" s="1012"/>
      <c r="AW105" s="90"/>
      <c r="AX105" s="90"/>
    </row>
    <row r="106" spans="2:50" ht="13.5" customHeight="1">
      <c r="B106" s="1207" t="s">
        <v>488</v>
      </c>
      <c r="C106" s="1209" t="s">
        <v>253</v>
      </c>
      <c r="D106" s="1210"/>
      <c r="E106" s="1215" t="s">
        <v>252</v>
      </c>
      <c r="F106" s="1216"/>
      <c r="G106" s="1216"/>
      <c r="H106" s="1217"/>
      <c r="I106" s="614" t="s">
        <v>232</v>
      </c>
      <c r="J106" s="173"/>
      <c r="K106" s="173"/>
      <c r="L106" s="173"/>
      <c r="M106" s="173"/>
      <c r="N106" s="173"/>
      <c r="O106" s="173"/>
      <c r="P106" s="173"/>
      <c r="Q106" s="615"/>
      <c r="R106" s="1221">
        <f>IF($AJ$16+$AJ$18+$AJ$20+$AJ$22=0,0,1644.76)</f>
        <v>1644.76</v>
      </c>
      <c r="S106" s="1221"/>
      <c r="T106" s="173" t="s">
        <v>250</v>
      </c>
      <c r="U106" s="173"/>
      <c r="V106" s="173"/>
      <c r="W106" s="1222">
        <f>$W$29</f>
        <v>0.59648541114058351</v>
      </c>
      <c r="X106" s="1222"/>
      <c r="Y106" s="173" t="s">
        <v>608</v>
      </c>
      <c r="Z106" s="173"/>
      <c r="AA106" s="173">
        <v>1</v>
      </c>
      <c r="AB106" s="173" t="s">
        <v>248</v>
      </c>
      <c r="AC106" s="173"/>
      <c r="AD106" s="181">
        <v>0.85</v>
      </c>
      <c r="AE106" s="173" t="s">
        <v>247</v>
      </c>
      <c r="AF106" s="173"/>
      <c r="AG106" s="173"/>
      <c r="AH106" s="1223">
        <f>R106*W106*AA106*AD106</f>
        <v>833.91404310344819</v>
      </c>
      <c r="AI106" s="1224"/>
      <c r="AJ106" s="1224"/>
      <c r="AK106" s="1225"/>
      <c r="AL106" s="1226" t="s">
        <v>166</v>
      </c>
      <c r="AM106" s="1227"/>
      <c r="AN106" s="1230">
        <f>AN29</f>
        <v>0.43099999999999999</v>
      </c>
      <c r="AO106" s="1231"/>
      <c r="AP106" s="1255" t="s">
        <v>655</v>
      </c>
      <c r="AQ106" s="1256"/>
      <c r="AR106" s="1257">
        <f>AN106*AB109/1000</f>
        <v>7.9096997765849122E-2</v>
      </c>
      <c r="AS106" s="1258"/>
      <c r="AT106" s="1258"/>
      <c r="AU106" s="1255" t="s">
        <v>220</v>
      </c>
      <c r="AV106" s="1276"/>
      <c r="AW106" s="90"/>
      <c r="AX106" s="90"/>
    </row>
    <row r="107" spans="2:50" ht="13.5" customHeight="1">
      <c r="B107" s="1208"/>
      <c r="C107" s="1211"/>
      <c r="D107" s="1212"/>
      <c r="E107" s="1218"/>
      <c r="F107" s="1219"/>
      <c r="G107" s="1219"/>
      <c r="H107" s="1220"/>
      <c r="I107" s="1278" t="s">
        <v>225</v>
      </c>
      <c r="J107" s="1229"/>
      <c r="K107" s="1279"/>
      <c r="L107" s="1280" t="s">
        <v>658</v>
      </c>
      <c r="M107" s="1229"/>
      <c r="N107" s="1229"/>
      <c r="O107" s="1279"/>
      <c r="P107" s="1281" t="s">
        <v>657</v>
      </c>
      <c r="Q107" s="1282"/>
      <c r="R107" s="179" t="s">
        <v>651</v>
      </c>
      <c r="S107" s="178">
        <f>IF(P107="夏季",17.25,16.16)</f>
        <v>16.16</v>
      </c>
      <c r="T107" s="616" t="s">
        <v>652</v>
      </c>
      <c r="U107" s="617">
        <f>$U$30</f>
        <v>-5.0199999999999996</v>
      </c>
      <c r="V107" s="616" t="s">
        <v>652</v>
      </c>
      <c r="W107" s="618">
        <f>$W$30</f>
        <v>3.36</v>
      </c>
      <c r="X107" s="619" t="s">
        <v>625</v>
      </c>
      <c r="Y107" s="169" t="s">
        <v>239</v>
      </c>
      <c r="Z107" s="619"/>
      <c r="AA107" s="177"/>
      <c r="AB107" s="1283">
        <f>X$17+X$19+X$23+X21</f>
        <v>183.51971639408148</v>
      </c>
      <c r="AC107" s="1283"/>
      <c r="AD107" s="169" t="s">
        <v>653</v>
      </c>
      <c r="AE107" s="169"/>
      <c r="AF107" s="169"/>
      <c r="AG107" s="620"/>
      <c r="AH107" s="1284">
        <f>(S107+U107+W107)*AB107</f>
        <v>2661.0358877141816</v>
      </c>
      <c r="AI107" s="1285"/>
      <c r="AJ107" s="1285"/>
      <c r="AK107" s="1286"/>
      <c r="AL107" s="1228"/>
      <c r="AM107" s="1229"/>
      <c r="AN107" s="1232"/>
      <c r="AO107" s="1233"/>
      <c r="AP107" s="1242"/>
      <c r="AQ107" s="1243"/>
      <c r="AR107" s="1246"/>
      <c r="AS107" s="1247"/>
      <c r="AT107" s="1247"/>
      <c r="AU107" s="1242"/>
      <c r="AV107" s="1277"/>
      <c r="AW107" s="90"/>
      <c r="AX107" s="90"/>
    </row>
    <row r="108" spans="2:50" ht="13.5" customHeight="1">
      <c r="B108" s="1208"/>
      <c r="C108" s="1211"/>
      <c r="D108" s="1212"/>
      <c r="E108" s="1218"/>
      <c r="F108" s="1219"/>
      <c r="G108" s="1219"/>
      <c r="H108" s="1220"/>
      <c r="I108" s="621"/>
      <c r="J108" s="622"/>
      <c r="K108" s="622"/>
      <c r="L108" s="623"/>
      <c r="M108" s="623"/>
      <c r="N108" s="623"/>
      <c r="O108" s="623"/>
      <c r="P108" s="623"/>
      <c r="Q108" s="624"/>
      <c r="R108" s="176"/>
      <c r="S108" s="625" t="s">
        <v>238</v>
      </c>
      <c r="T108" s="643"/>
      <c r="U108" s="644" t="s">
        <v>237</v>
      </c>
      <c r="V108" s="643"/>
      <c r="W108" s="628" t="s">
        <v>236</v>
      </c>
      <c r="Y108" s="175"/>
      <c r="AA108" s="93"/>
      <c r="AB108" s="386"/>
      <c r="AC108" s="386"/>
      <c r="AD108" s="175"/>
      <c r="AE108" s="175"/>
      <c r="AF108" s="175"/>
      <c r="AG108" s="630"/>
      <c r="AH108" s="1287"/>
      <c r="AI108" s="1288"/>
      <c r="AJ108" s="1288"/>
      <c r="AK108" s="1289"/>
      <c r="AL108" s="1228"/>
      <c r="AM108" s="1229"/>
      <c r="AN108" s="1232"/>
      <c r="AO108" s="1233"/>
      <c r="AP108" s="1242"/>
      <c r="AQ108" s="1243"/>
      <c r="AR108" s="1246"/>
      <c r="AS108" s="1247"/>
      <c r="AT108" s="1247"/>
      <c r="AU108" s="1242"/>
      <c r="AV108" s="1277"/>
      <c r="AW108" s="90"/>
      <c r="AX108" s="90"/>
    </row>
    <row r="109" spans="2:50" ht="13.5" customHeight="1">
      <c r="B109" s="1208"/>
      <c r="C109" s="1213"/>
      <c r="D109" s="1214"/>
      <c r="E109" s="1270" t="s">
        <v>222</v>
      </c>
      <c r="F109" s="1271"/>
      <c r="G109" s="1271"/>
      <c r="H109" s="1272"/>
      <c r="I109" s="631"/>
      <c r="J109" s="170"/>
      <c r="K109" s="170"/>
      <c r="L109" s="170"/>
      <c r="M109" s="170"/>
      <c r="N109" s="170"/>
      <c r="O109" s="170"/>
      <c r="P109" s="170"/>
      <c r="Q109" s="632"/>
      <c r="R109" s="172"/>
      <c r="S109" s="172"/>
      <c r="T109" s="170"/>
      <c r="U109" s="170"/>
      <c r="V109" s="170"/>
      <c r="W109" s="633"/>
      <c r="X109" s="634"/>
      <c r="Y109" s="634"/>
      <c r="Z109" s="635"/>
      <c r="AA109" s="636"/>
      <c r="AB109" s="1273">
        <f>SUM(AB107:AC107)</f>
        <v>183.51971639408148</v>
      </c>
      <c r="AC109" s="1273"/>
      <c r="AD109" s="637" t="s">
        <v>235</v>
      </c>
      <c r="AE109" s="170"/>
      <c r="AF109" s="170"/>
      <c r="AG109" s="170"/>
      <c r="AH109" s="1267">
        <f>SUM(AH106:AK107)</f>
        <v>3494.94993081763</v>
      </c>
      <c r="AI109" s="1268"/>
      <c r="AJ109" s="1268"/>
      <c r="AK109" s="1269"/>
      <c r="AL109" s="1228"/>
      <c r="AM109" s="1229"/>
      <c r="AN109" s="1232"/>
      <c r="AO109" s="1233"/>
      <c r="AP109" s="1242"/>
      <c r="AQ109" s="1243"/>
      <c r="AR109" s="1246"/>
      <c r="AS109" s="1247"/>
      <c r="AT109" s="1247"/>
      <c r="AU109" s="1242"/>
      <c r="AV109" s="1277"/>
      <c r="AW109" s="90"/>
      <c r="AX109" s="90"/>
    </row>
    <row r="110" spans="2:50" ht="13.5" customHeight="1">
      <c r="B110" s="1208"/>
      <c r="C110" s="1209" t="s">
        <v>234</v>
      </c>
      <c r="D110" s="1210"/>
      <c r="E110" s="1274" t="s">
        <v>233</v>
      </c>
      <c r="F110" s="1216"/>
      <c r="G110" s="1216"/>
      <c r="H110" s="1217"/>
      <c r="I110" s="614" t="s">
        <v>232</v>
      </c>
      <c r="J110" s="173"/>
      <c r="K110" s="173"/>
      <c r="L110" s="173"/>
      <c r="M110" s="173"/>
      <c r="N110" s="173"/>
      <c r="O110" s="173"/>
      <c r="P110" s="173"/>
      <c r="Q110" s="615"/>
      <c r="R110" s="354" t="s">
        <v>614</v>
      </c>
      <c r="S110" s="1275">
        <f>IF('様式11-5'!Y$1="LPG",0,IF(X$25&lt;50,料金単価!$C$7,(IF(X$25&lt;100,料金単価!$C$8,IF($X$25&lt;250,料金単価!$C$9,IF($X$25&lt;500,料金単価!$C$10,IF($X$25&lt;800,料金単価!$C$11,料金単価!$C$12)))))))</f>
        <v>2310</v>
      </c>
      <c r="T110" s="1275"/>
      <c r="U110" s="173" t="s">
        <v>231</v>
      </c>
      <c r="V110" s="388"/>
      <c r="W110" s="174"/>
      <c r="X110" s="174"/>
      <c r="Y110" s="174"/>
      <c r="Z110" s="174"/>
      <c r="AA110" s="174"/>
      <c r="AB110" s="173">
        <v>1</v>
      </c>
      <c r="AC110" s="387" t="s">
        <v>229</v>
      </c>
      <c r="AD110" s="173"/>
      <c r="AE110" s="173"/>
      <c r="AF110" s="173"/>
      <c r="AG110" s="173"/>
      <c r="AH110" s="1223">
        <f>S110*AB110</f>
        <v>2310</v>
      </c>
      <c r="AI110" s="1224"/>
      <c r="AJ110" s="1224"/>
      <c r="AK110" s="1225"/>
      <c r="AL110" s="1254" t="s">
        <v>233</v>
      </c>
      <c r="AM110" s="1227"/>
      <c r="AN110" s="1230">
        <f>AN33</f>
        <v>2.29</v>
      </c>
      <c r="AO110" s="1231"/>
      <c r="AP110" s="1255" t="s">
        <v>645</v>
      </c>
      <c r="AQ110" s="1256"/>
      <c r="AR110" s="1257">
        <f>AN110*X112/1000</f>
        <v>0</v>
      </c>
      <c r="AS110" s="1258"/>
      <c r="AT110" s="1258"/>
      <c r="AU110" s="1259" t="s">
        <v>220</v>
      </c>
      <c r="AV110" s="1260"/>
      <c r="AW110" s="90"/>
      <c r="AX110" s="90"/>
    </row>
    <row r="111" spans="2:50" ht="13.5" customHeight="1">
      <c r="B111" s="1208"/>
      <c r="C111" s="1211"/>
      <c r="D111" s="1212"/>
      <c r="E111" s="1218"/>
      <c r="F111" s="1219"/>
      <c r="G111" s="1219"/>
      <c r="H111" s="1220"/>
      <c r="I111" s="638" t="s">
        <v>225</v>
      </c>
      <c r="J111" s="168"/>
      <c r="K111" s="168"/>
      <c r="L111" s="168"/>
      <c r="M111" s="168"/>
      <c r="N111" s="168"/>
      <c r="O111" s="168"/>
      <c r="P111" s="168" t="s">
        <v>482</v>
      </c>
      <c r="Q111" s="639"/>
      <c r="R111" s="179" t="s">
        <v>614</v>
      </c>
      <c r="S111" s="1261">
        <f>IF(P111="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148.54</v>
      </c>
      <c r="T111" s="1261"/>
      <c r="U111" s="168" t="s">
        <v>226</v>
      </c>
      <c r="V111" s="640" t="s">
        <v>646</v>
      </c>
      <c r="W111" s="641">
        <f>W100</f>
        <v>-37.96</v>
      </c>
      <c r="X111" s="642" t="s">
        <v>618</v>
      </c>
      <c r="Y111" s="623" t="s">
        <v>647</v>
      </c>
      <c r="Z111" s="1295">
        <f>IF('様式11-5'!Y$1="LPG",0,X$25)</f>
        <v>127.34240758293839</v>
      </c>
      <c r="AA111" s="1295"/>
      <c r="AB111" s="168" t="s">
        <v>648</v>
      </c>
      <c r="AC111" s="168"/>
      <c r="AD111" s="168"/>
      <c r="AE111" s="168"/>
      <c r="AF111" s="168"/>
      <c r="AG111" s="168"/>
      <c r="AH111" s="1263">
        <f>(S111+W111)*Z111</f>
        <v>14081.523430521325</v>
      </c>
      <c r="AI111" s="1264"/>
      <c r="AJ111" s="1264"/>
      <c r="AK111" s="1265"/>
      <c r="AL111" s="1228"/>
      <c r="AM111" s="1229"/>
      <c r="AN111" s="1232"/>
      <c r="AO111" s="1233"/>
      <c r="AP111" s="1242"/>
      <c r="AQ111" s="1243"/>
      <c r="AR111" s="1246"/>
      <c r="AS111" s="1247"/>
      <c r="AT111" s="1247"/>
      <c r="AU111" s="1250"/>
      <c r="AV111" s="1251"/>
      <c r="AW111" s="90"/>
      <c r="AX111" s="90"/>
    </row>
    <row r="112" spans="2:50" ht="13.5" customHeight="1">
      <c r="B112" s="1208"/>
      <c r="C112" s="1211"/>
      <c r="D112" s="1212"/>
      <c r="E112" s="1270" t="s">
        <v>222</v>
      </c>
      <c r="F112" s="1271"/>
      <c r="G112" s="1271"/>
      <c r="H112" s="1272"/>
      <c r="I112" s="631"/>
      <c r="J112" s="170"/>
      <c r="K112" s="170"/>
      <c r="L112" s="170"/>
      <c r="M112" s="170"/>
      <c r="N112" s="170"/>
      <c r="O112" s="170"/>
      <c r="P112" s="170"/>
      <c r="Q112" s="632"/>
      <c r="R112" s="172"/>
      <c r="S112" s="172"/>
      <c r="T112" s="170"/>
      <c r="U112" s="170"/>
      <c r="V112" s="170"/>
      <c r="W112" s="633"/>
      <c r="X112" s="634"/>
      <c r="Y112" s="634"/>
      <c r="Z112" s="1266">
        <f>SUM(Z111:Z111)</f>
        <v>127.34240758293839</v>
      </c>
      <c r="AA112" s="1266"/>
      <c r="AB112" s="635" t="s">
        <v>221</v>
      </c>
      <c r="AC112" s="635"/>
      <c r="AD112" s="170"/>
      <c r="AE112" s="170"/>
      <c r="AF112" s="170"/>
      <c r="AG112" s="170"/>
      <c r="AH112" s="1267">
        <f>SUM(AH110:AK111)</f>
        <v>16391.523430521323</v>
      </c>
      <c r="AI112" s="1268"/>
      <c r="AJ112" s="1268"/>
      <c r="AK112" s="1269"/>
      <c r="AL112" s="1238"/>
      <c r="AM112" s="1239"/>
      <c r="AN112" s="1240"/>
      <c r="AO112" s="1241"/>
      <c r="AP112" s="1244"/>
      <c r="AQ112" s="1245"/>
      <c r="AR112" s="1248"/>
      <c r="AS112" s="1249"/>
      <c r="AT112" s="1249"/>
      <c r="AU112" s="1252"/>
      <c r="AV112" s="1253"/>
      <c r="AW112" s="90"/>
      <c r="AX112" s="90"/>
    </row>
    <row r="113" spans="2:50" ht="13.5" customHeight="1">
      <c r="B113" s="1208"/>
      <c r="C113" s="1211"/>
      <c r="D113" s="1212"/>
      <c r="E113" s="1274" t="s">
        <v>649</v>
      </c>
      <c r="F113" s="1216"/>
      <c r="G113" s="1216"/>
      <c r="H113" s="1217"/>
      <c r="I113" s="614" t="s">
        <v>232</v>
      </c>
      <c r="J113" s="173"/>
      <c r="K113" s="173"/>
      <c r="L113" s="173"/>
      <c r="M113" s="173"/>
      <c r="N113" s="173"/>
      <c r="O113" s="173"/>
      <c r="P113" s="173"/>
      <c r="Q113" s="615"/>
      <c r="R113" s="1224">
        <f>$R$36</f>
        <v>0</v>
      </c>
      <c r="S113" s="1224"/>
      <c r="T113" s="173" t="s">
        <v>231</v>
      </c>
      <c r="U113" s="173"/>
      <c r="V113" s="174"/>
      <c r="W113" s="174"/>
      <c r="X113" s="174"/>
      <c r="Y113" s="174"/>
      <c r="Z113" s="174"/>
      <c r="AA113" s="174"/>
      <c r="AB113" s="173">
        <v>1</v>
      </c>
      <c r="AC113" s="387" t="s">
        <v>229</v>
      </c>
      <c r="AD113" s="173"/>
      <c r="AE113" s="173"/>
      <c r="AF113" s="173"/>
      <c r="AG113" s="173"/>
      <c r="AH113" s="1223">
        <f>R113*AB113</f>
        <v>0</v>
      </c>
      <c r="AI113" s="1224"/>
      <c r="AJ113" s="1224"/>
      <c r="AK113" s="1225"/>
      <c r="AL113" s="1228" t="s">
        <v>641</v>
      </c>
      <c r="AM113" s="1229"/>
      <c r="AN113" s="1232">
        <f>AN36</f>
        <v>6</v>
      </c>
      <c r="AO113" s="1233"/>
      <c r="AP113" s="1242" t="s">
        <v>645</v>
      </c>
      <c r="AQ113" s="1243"/>
      <c r="AR113" s="1246">
        <f>AN113*X115/1000</f>
        <v>0</v>
      </c>
      <c r="AS113" s="1247"/>
      <c r="AT113" s="1247"/>
      <c r="AU113" s="1250" t="s">
        <v>220</v>
      </c>
      <c r="AV113" s="1251"/>
      <c r="AW113" s="90"/>
      <c r="AX113" s="90"/>
    </row>
    <row r="114" spans="2:50" ht="13.5" customHeight="1">
      <c r="B114" s="1208"/>
      <c r="C114" s="1211"/>
      <c r="D114" s="1212"/>
      <c r="E114" s="1218"/>
      <c r="F114" s="1219"/>
      <c r="G114" s="1219"/>
      <c r="H114" s="1220"/>
      <c r="I114" s="638" t="s">
        <v>225</v>
      </c>
      <c r="J114" s="168"/>
      <c r="K114" s="168"/>
      <c r="L114" s="168"/>
      <c r="M114" s="168"/>
      <c r="N114" s="168"/>
      <c r="O114" s="168"/>
      <c r="P114" s="168"/>
      <c r="Q114" s="639"/>
      <c r="R114" s="1290">
        <f>$R$37</f>
        <v>296</v>
      </c>
      <c r="S114" s="1291"/>
      <c r="T114" s="168" t="s">
        <v>226</v>
      </c>
      <c r="U114" s="168"/>
      <c r="V114" s="168"/>
      <c r="W114" s="168"/>
      <c r="X114" s="1292">
        <f>IF('様式11-5'!Y$1="LPG",X$25,0)</f>
        <v>0</v>
      </c>
      <c r="Y114" s="1293"/>
      <c r="Z114" s="168" t="s">
        <v>648</v>
      </c>
      <c r="AA114" s="168"/>
      <c r="AB114" s="168"/>
      <c r="AC114" s="169"/>
      <c r="AD114" s="168"/>
      <c r="AE114" s="168"/>
      <c r="AF114" s="168"/>
      <c r="AG114" s="168"/>
      <c r="AH114" s="1263">
        <f>R114*X114</f>
        <v>0</v>
      </c>
      <c r="AI114" s="1264"/>
      <c r="AJ114" s="1264"/>
      <c r="AK114" s="1265"/>
      <c r="AL114" s="1228"/>
      <c r="AM114" s="1229"/>
      <c r="AN114" s="1232"/>
      <c r="AO114" s="1233"/>
      <c r="AP114" s="1242"/>
      <c r="AQ114" s="1243"/>
      <c r="AR114" s="1246"/>
      <c r="AS114" s="1247"/>
      <c r="AT114" s="1247"/>
      <c r="AU114" s="1250"/>
      <c r="AV114" s="1251"/>
      <c r="AW114" s="90"/>
      <c r="AX114" s="90"/>
    </row>
    <row r="115" spans="2:50" ht="13.5" customHeight="1" thickBot="1">
      <c r="B115" s="1208"/>
      <c r="C115" s="1213"/>
      <c r="D115" s="1214"/>
      <c r="E115" s="1270" t="s">
        <v>222</v>
      </c>
      <c r="F115" s="1271"/>
      <c r="G115" s="1271"/>
      <c r="H115" s="1272"/>
      <c r="I115" s="631"/>
      <c r="J115" s="170"/>
      <c r="K115" s="170"/>
      <c r="L115" s="170"/>
      <c r="M115" s="170"/>
      <c r="N115" s="170"/>
      <c r="O115" s="170"/>
      <c r="P115" s="170"/>
      <c r="Q115" s="632"/>
      <c r="R115" s="172"/>
      <c r="S115" s="172"/>
      <c r="T115" s="170"/>
      <c r="U115" s="170"/>
      <c r="V115" s="170"/>
      <c r="W115" s="633"/>
      <c r="X115" s="1294">
        <f>SUM(X114:Y114)</f>
        <v>0</v>
      </c>
      <c r="Y115" s="1294"/>
      <c r="Z115" s="170" t="s">
        <v>221</v>
      </c>
      <c r="AA115" s="170"/>
      <c r="AB115" s="170"/>
      <c r="AC115" s="171"/>
      <c r="AD115" s="170"/>
      <c r="AE115" s="170"/>
      <c r="AF115" s="170"/>
      <c r="AG115" s="170"/>
      <c r="AH115" s="1267">
        <f>SUM(AH113:AK114)</f>
        <v>0</v>
      </c>
      <c r="AI115" s="1268"/>
      <c r="AJ115" s="1268"/>
      <c r="AK115" s="1269"/>
      <c r="AL115" s="1238"/>
      <c r="AM115" s="1239"/>
      <c r="AN115" s="1240"/>
      <c r="AO115" s="1241"/>
      <c r="AP115" s="1244"/>
      <c r="AQ115" s="1245"/>
      <c r="AR115" s="1248"/>
      <c r="AS115" s="1249"/>
      <c r="AT115" s="1249"/>
      <c r="AU115" s="1252"/>
      <c r="AV115" s="1253"/>
      <c r="AW115" s="90"/>
      <c r="AX115" s="90"/>
    </row>
    <row r="116" spans="2:50" ht="13.5" customHeight="1">
      <c r="B116" s="1234" t="s">
        <v>259</v>
      </c>
      <c r="C116" s="981"/>
      <c r="D116" s="981"/>
      <c r="E116" s="980" t="s">
        <v>173</v>
      </c>
      <c r="F116" s="981"/>
      <c r="G116" s="981"/>
      <c r="H116" s="982"/>
      <c r="I116" s="980" t="s">
        <v>258</v>
      </c>
      <c r="J116" s="981"/>
      <c r="K116" s="981"/>
      <c r="L116" s="981"/>
      <c r="M116" s="981"/>
      <c r="N116" s="981"/>
      <c r="O116" s="981"/>
      <c r="P116" s="981"/>
      <c r="Q116" s="982"/>
      <c r="R116" s="980" t="s">
        <v>257</v>
      </c>
      <c r="S116" s="981"/>
      <c r="T116" s="981"/>
      <c r="U116" s="981"/>
      <c r="V116" s="981"/>
      <c r="W116" s="981"/>
      <c r="X116" s="981"/>
      <c r="Y116" s="981"/>
      <c r="Z116" s="981"/>
      <c r="AA116" s="981"/>
      <c r="AB116" s="981"/>
      <c r="AC116" s="981"/>
      <c r="AD116" s="981"/>
      <c r="AE116" s="981"/>
      <c r="AF116" s="981"/>
      <c r="AG116" s="982"/>
      <c r="AH116" s="980" t="s">
        <v>256</v>
      </c>
      <c r="AI116" s="981"/>
      <c r="AJ116" s="981"/>
      <c r="AK116" s="1235"/>
      <c r="AL116" s="1236" t="s">
        <v>173</v>
      </c>
      <c r="AM116" s="1237"/>
      <c r="AN116" s="1010" t="s">
        <v>255</v>
      </c>
      <c r="AO116" s="1011"/>
      <c r="AP116" s="1011"/>
      <c r="AQ116" s="1206"/>
      <c r="AR116" s="1010" t="s">
        <v>254</v>
      </c>
      <c r="AS116" s="1011"/>
      <c r="AT116" s="1011"/>
      <c r="AU116" s="1011"/>
      <c r="AV116" s="1012"/>
      <c r="AW116" s="90"/>
      <c r="AX116" s="90"/>
    </row>
    <row r="117" spans="2:50" ht="13.5" customHeight="1">
      <c r="B117" s="1207" t="s">
        <v>486</v>
      </c>
      <c r="C117" s="1209" t="s">
        <v>253</v>
      </c>
      <c r="D117" s="1210"/>
      <c r="E117" s="1215" t="s">
        <v>252</v>
      </c>
      <c r="F117" s="1216"/>
      <c r="G117" s="1216"/>
      <c r="H117" s="1217"/>
      <c r="I117" s="614" t="s">
        <v>232</v>
      </c>
      <c r="J117" s="173"/>
      <c r="K117" s="173"/>
      <c r="L117" s="173"/>
      <c r="M117" s="173"/>
      <c r="N117" s="173"/>
      <c r="O117" s="173"/>
      <c r="P117" s="173"/>
      <c r="Q117" s="615"/>
      <c r="R117" s="1221">
        <f>IF($AJ$16+$AJ$18+$AJ$20+$AJ$22=0,0,1644.76)</f>
        <v>1644.76</v>
      </c>
      <c r="S117" s="1221"/>
      <c r="T117" s="173" t="s">
        <v>250</v>
      </c>
      <c r="U117" s="173"/>
      <c r="V117" s="173"/>
      <c r="W117" s="1222">
        <f>$W$29</f>
        <v>0.59648541114058351</v>
      </c>
      <c r="X117" s="1222"/>
      <c r="Y117" s="173" t="s">
        <v>608</v>
      </c>
      <c r="Z117" s="173"/>
      <c r="AA117" s="173">
        <v>1</v>
      </c>
      <c r="AB117" s="173" t="s">
        <v>248</v>
      </c>
      <c r="AC117" s="173"/>
      <c r="AD117" s="181">
        <v>0.85</v>
      </c>
      <c r="AE117" s="173" t="s">
        <v>247</v>
      </c>
      <c r="AF117" s="173"/>
      <c r="AG117" s="173"/>
      <c r="AH117" s="1223">
        <f>R117*W117*AA117*AD117</f>
        <v>833.91404310344819</v>
      </c>
      <c r="AI117" s="1224"/>
      <c r="AJ117" s="1224"/>
      <c r="AK117" s="1225"/>
      <c r="AL117" s="1226" t="s">
        <v>166</v>
      </c>
      <c r="AM117" s="1227"/>
      <c r="AN117" s="1230">
        <f>AN29</f>
        <v>0.43099999999999999</v>
      </c>
      <c r="AO117" s="1231"/>
      <c r="AP117" s="1255" t="s">
        <v>634</v>
      </c>
      <c r="AQ117" s="1256"/>
      <c r="AR117" s="1257">
        <f>AN117*AB120/1000</f>
        <v>8.8169223812840203E-2</v>
      </c>
      <c r="AS117" s="1258"/>
      <c r="AT117" s="1258"/>
      <c r="AU117" s="1255" t="s">
        <v>220</v>
      </c>
      <c r="AV117" s="1276"/>
      <c r="AW117" s="90"/>
      <c r="AX117" s="90"/>
    </row>
    <row r="118" spans="2:50" ht="13.5" customHeight="1">
      <c r="B118" s="1208"/>
      <c r="C118" s="1211"/>
      <c r="D118" s="1212"/>
      <c r="E118" s="1218"/>
      <c r="F118" s="1219"/>
      <c r="G118" s="1219"/>
      <c r="H118" s="1220"/>
      <c r="I118" s="1278" t="s">
        <v>225</v>
      </c>
      <c r="J118" s="1229"/>
      <c r="K118" s="1279"/>
      <c r="L118" s="1280" t="s">
        <v>656</v>
      </c>
      <c r="M118" s="1229"/>
      <c r="N118" s="1229"/>
      <c r="O118" s="1279"/>
      <c r="P118" s="1281" t="s">
        <v>663</v>
      </c>
      <c r="Q118" s="1282"/>
      <c r="R118" s="179" t="s">
        <v>651</v>
      </c>
      <c r="S118" s="178">
        <f>IF(P118="夏季",17.25,16.16)</f>
        <v>16.16</v>
      </c>
      <c r="T118" s="616" t="s">
        <v>652</v>
      </c>
      <c r="U118" s="617">
        <f>$U$30</f>
        <v>-5.0199999999999996</v>
      </c>
      <c r="V118" s="616" t="s">
        <v>636</v>
      </c>
      <c r="W118" s="618">
        <f>$W$30</f>
        <v>3.36</v>
      </c>
      <c r="X118" s="619" t="s">
        <v>625</v>
      </c>
      <c r="Y118" s="169" t="s">
        <v>239</v>
      </c>
      <c r="Z118" s="619"/>
      <c r="AA118" s="177"/>
      <c r="AB118" s="1283">
        <f>Z$17+Z$19+Z$21+Z23</f>
        <v>204.5689647629703</v>
      </c>
      <c r="AC118" s="1283"/>
      <c r="AD118" s="169" t="s">
        <v>664</v>
      </c>
      <c r="AE118" s="169"/>
      <c r="AF118" s="169"/>
      <c r="AG118" s="620"/>
      <c r="AH118" s="1284">
        <f>(S118+U118+W118)*AB118</f>
        <v>2966.2499890630693</v>
      </c>
      <c r="AI118" s="1285"/>
      <c r="AJ118" s="1285"/>
      <c r="AK118" s="1286"/>
      <c r="AL118" s="1228"/>
      <c r="AM118" s="1229"/>
      <c r="AN118" s="1232"/>
      <c r="AO118" s="1233"/>
      <c r="AP118" s="1242"/>
      <c r="AQ118" s="1243"/>
      <c r="AR118" s="1246"/>
      <c r="AS118" s="1247"/>
      <c r="AT118" s="1247"/>
      <c r="AU118" s="1242"/>
      <c r="AV118" s="1277"/>
      <c r="AW118" s="90"/>
      <c r="AX118" s="90"/>
    </row>
    <row r="119" spans="2:50" ht="13.5" customHeight="1">
      <c r="B119" s="1208"/>
      <c r="C119" s="1211"/>
      <c r="D119" s="1212"/>
      <c r="E119" s="1218"/>
      <c r="F119" s="1219"/>
      <c r="G119" s="1219"/>
      <c r="H119" s="1220"/>
      <c r="I119" s="621"/>
      <c r="J119" s="622"/>
      <c r="K119" s="622"/>
      <c r="L119" s="623"/>
      <c r="M119" s="623"/>
      <c r="N119" s="623"/>
      <c r="O119" s="623"/>
      <c r="P119" s="623"/>
      <c r="Q119" s="624"/>
      <c r="R119" s="176"/>
      <c r="S119" s="625" t="s">
        <v>238</v>
      </c>
      <c r="T119" s="626"/>
      <c r="U119" s="627" t="s">
        <v>237</v>
      </c>
      <c r="V119" s="626"/>
      <c r="W119" s="628" t="s">
        <v>236</v>
      </c>
      <c r="X119" s="629"/>
      <c r="Y119" s="175"/>
      <c r="Z119" s="629"/>
      <c r="AA119" s="371"/>
      <c r="AB119" s="386"/>
      <c r="AC119" s="386"/>
      <c r="AD119" s="175"/>
      <c r="AE119" s="175"/>
      <c r="AF119" s="175"/>
      <c r="AG119" s="630"/>
      <c r="AH119" s="1287"/>
      <c r="AI119" s="1288"/>
      <c r="AJ119" s="1288"/>
      <c r="AK119" s="1289"/>
      <c r="AL119" s="1228"/>
      <c r="AM119" s="1229"/>
      <c r="AN119" s="1232"/>
      <c r="AO119" s="1233"/>
      <c r="AP119" s="1242"/>
      <c r="AQ119" s="1243"/>
      <c r="AR119" s="1246"/>
      <c r="AS119" s="1247"/>
      <c r="AT119" s="1247"/>
      <c r="AU119" s="1242"/>
      <c r="AV119" s="1277"/>
      <c r="AW119" s="90"/>
      <c r="AX119" s="90"/>
    </row>
    <row r="120" spans="2:50" ht="13.5" customHeight="1">
      <c r="B120" s="1208"/>
      <c r="C120" s="1213"/>
      <c r="D120" s="1214"/>
      <c r="E120" s="1270" t="s">
        <v>222</v>
      </c>
      <c r="F120" s="1271"/>
      <c r="G120" s="1271"/>
      <c r="H120" s="1272"/>
      <c r="I120" s="631"/>
      <c r="J120" s="170"/>
      <c r="K120" s="170"/>
      <c r="L120" s="170"/>
      <c r="M120" s="170"/>
      <c r="N120" s="170"/>
      <c r="O120" s="170"/>
      <c r="P120" s="170"/>
      <c r="Q120" s="632"/>
      <c r="R120" s="172"/>
      <c r="S120" s="172"/>
      <c r="T120" s="170"/>
      <c r="U120" s="170"/>
      <c r="V120" s="170"/>
      <c r="W120" s="633"/>
      <c r="X120" s="634"/>
      <c r="Y120" s="634"/>
      <c r="Z120" s="635"/>
      <c r="AA120" s="636"/>
      <c r="AB120" s="1273">
        <f>SUM(AB118:AC118)</f>
        <v>204.5689647629703</v>
      </c>
      <c r="AC120" s="1273"/>
      <c r="AD120" s="637" t="s">
        <v>235</v>
      </c>
      <c r="AE120" s="170"/>
      <c r="AF120" s="170"/>
      <c r="AG120" s="170"/>
      <c r="AH120" s="1267">
        <f>SUM(AH117:AK118)</f>
        <v>3800.1640321665172</v>
      </c>
      <c r="AI120" s="1268"/>
      <c r="AJ120" s="1268"/>
      <c r="AK120" s="1269"/>
      <c r="AL120" s="1228"/>
      <c r="AM120" s="1229"/>
      <c r="AN120" s="1232"/>
      <c r="AO120" s="1233"/>
      <c r="AP120" s="1242"/>
      <c r="AQ120" s="1243"/>
      <c r="AR120" s="1246"/>
      <c r="AS120" s="1247"/>
      <c r="AT120" s="1247"/>
      <c r="AU120" s="1242"/>
      <c r="AV120" s="1277"/>
      <c r="AW120" s="90"/>
      <c r="AX120" s="90"/>
    </row>
    <row r="121" spans="2:50" ht="13.5" customHeight="1">
      <c r="B121" s="1208"/>
      <c r="C121" s="1209" t="s">
        <v>234</v>
      </c>
      <c r="D121" s="1210"/>
      <c r="E121" s="1274" t="s">
        <v>233</v>
      </c>
      <c r="F121" s="1216"/>
      <c r="G121" s="1216"/>
      <c r="H121" s="1217"/>
      <c r="I121" s="614" t="s">
        <v>232</v>
      </c>
      <c r="J121" s="173"/>
      <c r="K121" s="173"/>
      <c r="L121" s="173"/>
      <c r="M121" s="173"/>
      <c r="N121" s="173"/>
      <c r="O121" s="173"/>
      <c r="P121" s="173"/>
      <c r="Q121" s="615"/>
      <c r="R121" s="354" t="s">
        <v>616</v>
      </c>
      <c r="S121" s="1275">
        <f>IF('様式11-5'!Y$1="LPG",0,IF(Z$25&lt;50,料金単価!$C$7,(IF(Z$25&lt;100,料金単価!$C$8,IF($Z$25&lt;250,料金単価!$C$9,IF($Z$25&lt;500,料金単価!$C$10,IF($Z$25&lt;800,料金単価!$C$11,料金単価!$C$12)))))))</f>
        <v>2310</v>
      </c>
      <c r="T121" s="1275"/>
      <c r="U121" s="173" t="s">
        <v>231</v>
      </c>
      <c r="V121" s="388"/>
      <c r="W121" s="174"/>
      <c r="X121" s="174"/>
      <c r="Y121" s="174"/>
      <c r="Z121" s="174"/>
      <c r="AA121" s="174"/>
      <c r="AB121" s="173">
        <v>1</v>
      </c>
      <c r="AC121" s="387" t="s">
        <v>229</v>
      </c>
      <c r="AD121" s="173"/>
      <c r="AE121" s="173"/>
      <c r="AF121" s="173"/>
      <c r="AG121" s="173"/>
      <c r="AH121" s="1223">
        <f>S121*AB121</f>
        <v>2310</v>
      </c>
      <c r="AI121" s="1224"/>
      <c r="AJ121" s="1224"/>
      <c r="AK121" s="1225"/>
      <c r="AL121" s="1254" t="s">
        <v>233</v>
      </c>
      <c r="AM121" s="1227"/>
      <c r="AN121" s="1230">
        <f>AN33</f>
        <v>2.29</v>
      </c>
      <c r="AO121" s="1231"/>
      <c r="AP121" s="1255" t="s">
        <v>645</v>
      </c>
      <c r="AQ121" s="1256"/>
      <c r="AR121" s="1257">
        <f>AN121*X123/1000</f>
        <v>0</v>
      </c>
      <c r="AS121" s="1258"/>
      <c r="AT121" s="1258"/>
      <c r="AU121" s="1259" t="s">
        <v>220</v>
      </c>
      <c r="AV121" s="1260"/>
      <c r="AW121" s="90"/>
      <c r="AX121" s="90"/>
    </row>
    <row r="122" spans="2:50" ht="13.5" customHeight="1">
      <c r="B122" s="1208"/>
      <c r="C122" s="1211"/>
      <c r="D122" s="1212"/>
      <c r="E122" s="1218"/>
      <c r="F122" s="1219"/>
      <c r="G122" s="1219"/>
      <c r="H122" s="1220"/>
      <c r="I122" s="638" t="s">
        <v>225</v>
      </c>
      <c r="J122" s="168"/>
      <c r="K122" s="168"/>
      <c r="L122" s="168"/>
      <c r="M122" s="168"/>
      <c r="N122" s="168"/>
      <c r="O122" s="168"/>
      <c r="P122" s="168" t="s">
        <v>482</v>
      </c>
      <c r="Q122" s="639"/>
      <c r="R122" s="179" t="s">
        <v>614</v>
      </c>
      <c r="S122" s="1261">
        <f>IF(P122="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148.54</v>
      </c>
      <c r="T122" s="1261"/>
      <c r="U122" s="168" t="s">
        <v>226</v>
      </c>
      <c r="V122" s="640" t="s">
        <v>617</v>
      </c>
      <c r="W122" s="641">
        <f>W111</f>
        <v>-37.96</v>
      </c>
      <c r="X122" s="642" t="s">
        <v>618</v>
      </c>
      <c r="Y122" s="623" t="s">
        <v>661</v>
      </c>
      <c r="Z122" s="1295">
        <f>IF('様式11-5'!Y$1="LPG",0,Z$25)</f>
        <v>143.26020853080567</v>
      </c>
      <c r="AA122" s="1295"/>
      <c r="AB122" s="168" t="s">
        <v>648</v>
      </c>
      <c r="AC122" s="168"/>
      <c r="AD122" s="168"/>
      <c r="AE122" s="168"/>
      <c r="AF122" s="168"/>
      <c r="AG122" s="168"/>
      <c r="AH122" s="1263">
        <f>(S122+W122)*Z122</f>
        <v>15841.713859336489</v>
      </c>
      <c r="AI122" s="1264"/>
      <c r="AJ122" s="1264"/>
      <c r="AK122" s="1265"/>
      <c r="AL122" s="1228"/>
      <c r="AM122" s="1229"/>
      <c r="AN122" s="1232"/>
      <c r="AO122" s="1233"/>
      <c r="AP122" s="1242"/>
      <c r="AQ122" s="1243"/>
      <c r="AR122" s="1246"/>
      <c r="AS122" s="1247"/>
      <c r="AT122" s="1247"/>
      <c r="AU122" s="1250"/>
      <c r="AV122" s="1251"/>
      <c r="AW122" s="90"/>
      <c r="AX122" s="90"/>
    </row>
    <row r="123" spans="2:50" ht="13.5" customHeight="1">
      <c r="B123" s="1208"/>
      <c r="C123" s="1211"/>
      <c r="D123" s="1212"/>
      <c r="E123" s="1270" t="s">
        <v>222</v>
      </c>
      <c r="F123" s="1271"/>
      <c r="G123" s="1271"/>
      <c r="H123" s="1272"/>
      <c r="I123" s="631"/>
      <c r="J123" s="170"/>
      <c r="K123" s="170"/>
      <c r="L123" s="170"/>
      <c r="M123" s="170"/>
      <c r="N123" s="170"/>
      <c r="O123" s="170"/>
      <c r="P123" s="170"/>
      <c r="Q123" s="632"/>
      <c r="R123" s="172"/>
      <c r="S123" s="172"/>
      <c r="T123" s="170"/>
      <c r="U123" s="170"/>
      <c r="V123" s="170"/>
      <c r="W123" s="633"/>
      <c r="X123" s="634"/>
      <c r="Y123" s="634"/>
      <c r="Z123" s="1266">
        <f>SUM(Z122:Z122)</f>
        <v>143.26020853080567</v>
      </c>
      <c r="AA123" s="1266"/>
      <c r="AB123" s="635" t="s">
        <v>221</v>
      </c>
      <c r="AC123" s="635"/>
      <c r="AD123" s="170"/>
      <c r="AE123" s="170"/>
      <c r="AF123" s="170"/>
      <c r="AG123" s="170"/>
      <c r="AH123" s="1267">
        <f>SUM(AH121:AK122)</f>
        <v>18151.713859336487</v>
      </c>
      <c r="AI123" s="1268"/>
      <c r="AJ123" s="1268"/>
      <c r="AK123" s="1269"/>
      <c r="AL123" s="1238"/>
      <c r="AM123" s="1239"/>
      <c r="AN123" s="1240"/>
      <c r="AO123" s="1241"/>
      <c r="AP123" s="1244"/>
      <c r="AQ123" s="1245"/>
      <c r="AR123" s="1248"/>
      <c r="AS123" s="1249"/>
      <c r="AT123" s="1249"/>
      <c r="AU123" s="1252"/>
      <c r="AV123" s="1253"/>
      <c r="AW123" s="90"/>
      <c r="AX123" s="90"/>
    </row>
    <row r="124" spans="2:50" ht="13.5" customHeight="1">
      <c r="B124" s="1208"/>
      <c r="C124" s="1211"/>
      <c r="D124" s="1212"/>
      <c r="E124" s="1274" t="s">
        <v>641</v>
      </c>
      <c r="F124" s="1216"/>
      <c r="G124" s="1216"/>
      <c r="H124" s="1217"/>
      <c r="I124" s="614" t="s">
        <v>232</v>
      </c>
      <c r="J124" s="173"/>
      <c r="K124" s="173"/>
      <c r="L124" s="173"/>
      <c r="M124" s="173"/>
      <c r="N124" s="173"/>
      <c r="O124" s="173"/>
      <c r="P124" s="173"/>
      <c r="Q124" s="615"/>
      <c r="R124" s="1224">
        <f>$R$36</f>
        <v>0</v>
      </c>
      <c r="S124" s="1224"/>
      <c r="T124" s="173" t="s">
        <v>231</v>
      </c>
      <c r="U124" s="173"/>
      <c r="V124" s="174"/>
      <c r="W124" s="174"/>
      <c r="X124" s="174"/>
      <c r="Y124" s="174"/>
      <c r="Z124" s="174"/>
      <c r="AA124" s="174"/>
      <c r="AB124" s="173">
        <v>1</v>
      </c>
      <c r="AC124" s="387" t="s">
        <v>229</v>
      </c>
      <c r="AD124" s="173"/>
      <c r="AE124" s="173"/>
      <c r="AF124" s="173"/>
      <c r="AG124" s="173"/>
      <c r="AH124" s="1223">
        <f>R124*AB124</f>
        <v>0</v>
      </c>
      <c r="AI124" s="1224"/>
      <c r="AJ124" s="1224"/>
      <c r="AK124" s="1225"/>
      <c r="AL124" s="1228" t="s">
        <v>630</v>
      </c>
      <c r="AM124" s="1229"/>
      <c r="AN124" s="1232">
        <f>AN36</f>
        <v>6</v>
      </c>
      <c r="AO124" s="1233"/>
      <c r="AP124" s="1242" t="s">
        <v>645</v>
      </c>
      <c r="AQ124" s="1243"/>
      <c r="AR124" s="1246">
        <f>AN124*X126/1000</f>
        <v>0</v>
      </c>
      <c r="AS124" s="1247"/>
      <c r="AT124" s="1247"/>
      <c r="AU124" s="1250" t="s">
        <v>220</v>
      </c>
      <c r="AV124" s="1251"/>
      <c r="AW124" s="90"/>
      <c r="AX124" s="90"/>
    </row>
    <row r="125" spans="2:50" ht="13.5" customHeight="1">
      <c r="B125" s="1208"/>
      <c r="C125" s="1211"/>
      <c r="D125" s="1212"/>
      <c r="E125" s="1218"/>
      <c r="F125" s="1219"/>
      <c r="G125" s="1219"/>
      <c r="H125" s="1220"/>
      <c r="I125" s="638" t="s">
        <v>225</v>
      </c>
      <c r="J125" s="168"/>
      <c r="K125" s="168"/>
      <c r="L125" s="168"/>
      <c r="M125" s="168"/>
      <c r="N125" s="168"/>
      <c r="O125" s="168"/>
      <c r="P125" s="168"/>
      <c r="Q125" s="639"/>
      <c r="R125" s="1290">
        <f>$R$37</f>
        <v>296</v>
      </c>
      <c r="S125" s="1291"/>
      <c r="T125" s="168" t="s">
        <v>226</v>
      </c>
      <c r="U125" s="168"/>
      <c r="V125" s="168"/>
      <c r="W125" s="168"/>
      <c r="X125" s="1292">
        <f>IF('様式11-5'!Y$1="LPG",Z$25,0)</f>
        <v>0</v>
      </c>
      <c r="Y125" s="1293"/>
      <c r="Z125" s="168" t="s">
        <v>648</v>
      </c>
      <c r="AA125" s="168"/>
      <c r="AB125" s="168"/>
      <c r="AC125" s="169"/>
      <c r="AD125" s="168"/>
      <c r="AE125" s="168"/>
      <c r="AF125" s="168"/>
      <c r="AG125" s="168"/>
      <c r="AH125" s="1263">
        <f>R125*X125</f>
        <v>0</v>
      </c>
      <c r="AI125" s="1264"/>
      <c r="AJ125" s="1264"/>
      <c r="AK125" s="1265"/>
      <c r="AL125" s="1228"/>
      <c r="AM125" s="1229"/>
      <c r="AN125" s="1232"/>
      <c r="AO125" s="1233"/>
      <c r="AP125" s="1242"/>
      <c r="AQ125" s="1243"/>
      <c r="AR125" s="1246"/>
      <c r="AS125" s="1247"/>
      <c r="AT125" s="1247"/>
      <c r="AU125" s="1250"/>
      <c r="AV125" s="1251"/>
      <c r="AW125" s="90"/>
      <c r="AX125" s="90"/>
    </row>
    <row r="126" spans="2:50" ht="13.5" customHeight="1" thickBot="1">
      <c r="B126" s="1208"/>
      <c r="C126" s="1213"/>
      <c r="D126" s="1214"/>
      <c r="E126" s="1270" t="s">
        <v>222</v>
      </c>
      <c r="F126" s="1271"/>
      <c r="G126" s="1271"/>
      <c r="H126" s="1272"/>
      <c r="I126" s="631"/>
      <c r="J126" s="170"/>
      <c r="K126" s="170"/>
      <c r="L126" s="170"/>
      <c r="M126" s="170"/>
      <c r="N126" s="170"/>
      <c r="O126" s="170"/>
      <c r="P126" s="170"/>
      <c r="Q126" s="632"/>
      <c r="R126" s="172"/>
      <c r="S126" s="172"/>
      <c r="T126" s="170"/>
      <c r="U126" s="170"/>
      <c r="V126" s="170"/>
      <c r="W126" s="633"/>
      <c r="X126" s="1294">
        <f>SUM(X125:Y125)</f>
        <v>0</v>
      </c>
      <c r="Y126" s="1294"/>
      <c r="Z126" s="170" t="s">
        <v>221</v>
      </c>
      <c r="AA126" s="170"/>
      <c r="AB126" s="170"/>
      <c r="AC126" s="171"/>
      <c r="AD126" s="170"/>
      <c r="AE126" s="170"/>
      <c r="AF126" s="170"/>
      <c r="AG126" s="170"/>
      <c r="AH126" s="1267">
        <f>SUM(AH124:AK125)</f>
        <v>0</v>
      </c>
      <c r="AI126" s="1268"/>
      <c r="AJ126" s="1268"/>
      <c r="AK126" s="1269"/>
      <c r="AL126" s="1238"/>
      <c r="AM126" s="1239"/>
      <c r="AN126" s="1240"/>
      <c r="AO126" s="1241"/>
      <c r="AP126" s="1244"/>
      <c r="AQ126" s="1245"/>
      <c r="AR126" s="1248"/>
      <c r="AS126" s="1249"/>
      <c r="AT126" s="1249"/>
      <c r="AU126" s="1252"/>
      <c r="AV126" s="1253"/>
      <c r="AW126" s="90"/>
      <c r="AX126" s="90"/>
    </row>
    <row r="127" spans="2:50" ht="13.5" customHeight="1">
      <c r="B127" s="1234" t="s">
        <v>259</v>
      </c>
      <c r="C127" s="981"/>
      <c r="D127" s="981"/>
      <c r="E127" s="980" t="s">
        <v>173</v>
      </c>
      <c r="F127" s="981"/>
      <c r="G127" s="981"/>
      <c r="H127" s="982"/>
      <c r="I127" s="980" t="s">
        <v>258</v>
      </c>
      <c r="J127" s="981"/>
      <c r="K127" s="981"/>
      <c r="L127" s="981"/>
      <c r="M127" s="981"/>
      <c r="N127" s="981"/>
      <c r="O127" s="981"/>
      <c r="P127" s="981"/>
      <c r="Q127" s="982"/>
      <c r="R127" s="980" t="s">
        <v>257</v>
      </c>
      <c r="S127" s="981"/>
      <c r="T127" s="981"/>
      <c r="U127" s="981"/>
      <c r="V127" s="981"/>
      <c r="W127" s="981"/>
      <c r="X127" s="981"/>
      <c r="Y127" s="981"/>
      <c r="Z127" s="981"/>
      <c r="AA127" s="981"/>
      <c r="AB127" s="981"/>
      <c r="AC127" s="981"/>
      <c r="AD127" s="981"/>
      <c r="AE127" s="981"/>
      <c r="AF127" s="981"/>
      <c r="AG127" s="982"/>
      <c r="AH127" s="980" t="s">
        <v>256</v>
      </c>
      <c r="AI127" s="981"/>
      <c r="AJ127" s="981"/>
      <c r="AK127" s="1235"/>
      <c r="AL127" s="1236" t="s">
        <v>173</v>
      </c>
      <c r="AM127" s="1237"/>
      <c r="AN127" s="1010" t="s">
        <v>255</v>
      </c>
      <c r="AO127" s="1011"/>
      <c r="AP127" s="1011"/>
      <c r="AQ127" s="1206"/>
      <c r="AR127" s="1010" t="s">
        <v>254</v>
      </c>
      <c r="AS127" s="1011"/>
      <c r="AT127" s="1011"/>
      <c r="AU127" s="1011"/>
      <c r="AV127" s="1012"/>
      <c r="AW127" s="90"/>
      <c r="AX127" s="90"/>
    </row>
    <row r="128" spans="2:50" ht="13.5" customHeight="1">
      <c r="B128" s="1207" t="s">
        <v>489</v>
      </c>
      <c r="C128" s="1209" t="s">
        <v>253</v>
      </c>
      <c r="D128" s="1210"/>
      <c r="E128" s="1215" t="s">
        <v>252</v>
      </c>
      <c r="F128" s="1216"/>
      <c r="G128" s="1216"/>
      <c r="H128" s="1217"/>
      <c r="I128" s="614" t="s">
        <v>232</v>
      </c>
      <c r="J128" s="173"/>
      <c r="K128" s="173"/>
      <c r="L128" s="173"/>
      <c r="M128" s="173"/>
      <c r="N128" s="173"/>
      <c r="O128" s="173"/>
      <c r="P128" s="173"/>
      <c r="Q128" s="615"/>
      <c r="R128" s="1221">
        <f>IF($AJ$16+$AJ$18+$AJ$20+$AJ$22=0,0,1644.76)</f>
        <v>1644.76</v>
      </c>
      <c r="S128" s="1221"/>
      <c r="T128" s="173" t="s">
        <v>250</v>
      </c>
      <c r="U128" s="173"/>
      <c r="V128" s="173"/>
      <c r="W128" s="1222">
        <f>$W$29</f>
        <v>0.59648541114058351</v>
      </c>
      <c r="X128" s="1222"/>
      <c r="Y128" s="173" t="s">
        <v>624</v>
      </c>
      <c r="Z128" s="173"/>
      <c r="AA128" s="173">
        <v>1</v>
      </c>
      <c r="AB128" s="173" t="s">
        <v>248</v>
      </c>
      <c r="AC128" s="173"/>
      <c r="AD128" s="181">
        <v>0.85</v>
      </c>
      <c r="AE128" s="173" t="s">
        <v>247</v>
      </c>
      <c r="AF128" s="173"/>
      <c r="AG128" s="173"/>
      <c r="AH128" s="1223">
        <f>R128*W128*AA128*AD128</f>
        <v>833.91404310344819</v>
      </c>
      <c r="AI128" s="1224"/>
      <c r="AJ128" s="1224"/>
      <c r="AK128" s="1225"/>
      <c r="AL128" s="1226" t="s">
        <v>166</v>
      </c>
      <c r="AM128" s="1227"/>
      <c r="AN128" s="1230">
        <f>AN29</f>
        <v>0.43099999999999999</v>
      </c>
      <c r="AO128" s="1231"/>
      <c r="AP128" s="1255" t="s">
        <v>634</v>
      </c>
      <c r="AQ128" s="1256"/>
      <c r="AR128" s="1257">
        <f>AN128*AB131/1000</f>
        <v>4.2644866774108385E-2</v>
      </c>
      <c r="AS128" s="1258"/>
      <c r="AT128" s="1258"/>
      <c r="AU128" s="1255" t="s">
        <v>220</v>
      </c>
      <c r="AV128" s="1276"/>
      <c r="AW128" s="90"/>
      <c r="AX128" s="90"/>
    </row>
    <row r="129" spans="2:50" ht="13.5" customHeight="1">
      <c r="B129" s="1208"/>
      <c r="C129" s="1211"/>
      <c r="D129" s="1212"/>
      <c r="E129" s="1218"/>
      <c r="F129" s="1219"/>
      <c r="G129" s="1219"/>
      <c r="H129" s="1220"/>
      <c r="I129" s="1278" t="s">
        <v>225</v>
      </c>
      <c r="J129" s="1229"/>
      <c r="K129" s="1279"/>
      <c r="L129" s="1280" t="s">
        <v>665</v>
      </c>
      <c r="M129" s="1229"/>
      <c r="N129" s="1229"/>
      <c r="O129" s="1279"/>
      <c r="P129" s="1281" t="s">
        <v>666</v>
      </c>
      <c r="Q129" s="1282"/>
      <c r="R129" s="179" t="s">
        <v>651</v>
      </c>
      <c r="S129" s="178">
        <f>IF(P129="夏季",17.25,16.16)</f>
        <v>16.16</v>
      </c>
      <c r="T129" s="616" t="s">
        <v>636</v>
      </c>
      <c r="U129" s="617">
        <f>$U$30</f>
        <v>-5.0199999999999996</v>
      </c>
      <c r="V129" s="616" t="s">
        <v>637</v>
      </c>
      <c r="W129" s="618">
        <f>$W$30</f>
        <v>3.36</v>
      </c>
      <c r="X129" s="619" t="s">
        <v>667</v>
      </c>
      <c r="Y129" s="169" t="s">
        <v>239</v>
      </c>
      <c r="Z129" s="619"/>
      <c r="AA129" s="177"/>
      <c r="AB129" s="1283">
        <f>AB$17+AB$19+AB$21+AB23</f>
        <v>98.944006436446372</v>
      </c>
      <c r="AC129" s="1283"/>
      <c r="AD129" s="169" t="s">
        <v>638</v>
      </c>
      <c r="AE129" s="169"/>
      <c r="AF129" s="169"/>
      <c r="AG129" s="620"/>
      <c r="AH129" s="1284">
        <f>(S129+U129+W129)*AB129</f>
        <v>1434.6880933284724</v>
      </c>
      <c r="AI129" s="1285"/>
      <c r="AJ129" s="1285"/>
      <c r="AK129" s="1286"/>
      <c r="AL129" s="1228"/>
      <c r="AM129" s="1229"/>
      <c r="AN129" s="1232"/>
      <c r="AO129" s="1233"/>
      <c r="AP129" s="1242"/>
      <c r="AQ129" s="1243"/>
      <c r="AR129" s="1246"/>
      <c r="AS129" s="1247"/>
      <c r="AT129" s="1247"/>
      <c r="AU129" s="1242"/>
      <c r="AV129" s="1277"/>
      <c r="AW129" s="90"/>
      <c r="AX129" s="90"/>
    </row>
    <row r="130" spans="2:50" ht="13.5" customHeight="1">
      <c r="B130" s="1208"/>
      <c r="C130" s="1211"/>
      <c r="D130" s="1212"/>
      <c r="E130" s="1218"/>
      <c r="F130" s="1219"/>
      <c r="G130" s="1219"/>
      <c r="H130" s="1220"/>
      <c r="I130" s="621"/>
      <c r="J130" s="622"/>
      <c r="K130" s="622"/>
      <c r="L130" s="623"/>
      <c r="M130" s="623"/>
      <c r="N130" s="623"/>
      <c r="O130" s="623"/>
      <c r="P130" s="623"/>
      <c r="Q130" s="624"/>
      <c r="R130" s="176"/>
      <c r="S130" s="625" t="s">
        <v>238</v>
      </c>
      <c r="T130" s="643"/>
      <c r="U130" s="644" t="s">
        <v>237</v>
      </c>
      <c r="V130" s="643"/>
      <c r="W130" s="628" t="s">
        <v>236</v>
      </c>
      <c r="Y130" s="175"/>
      <c r="AA130" s="93"/>
      <c r="AB130" s="386"/>
      <c r="AC130" s="386"/>
      <c r="AD130" s="175"/>
      <c r="AE130" s="175"/>
      <c r="AF130" s="175"/>
      <c r="AG130" s="630"/>
      <c r="AH130" s="1287"/>
      <c r="AI130" s="1288"/>
      <c r="AJ130" s="1288"/>
      <c r="AK130" s="1289"/>
      <c r="AL130" s="1228"/>
      <c r="AM130" s="1229"/>
      <c r="AN130" s="1232"/>
      <c r="AO130" s="1233"/>
      <c r="AP130" s="1242"/>
      <c r="AQ130" s="1243"/>
      <c r="AR130" s="1246"/>
      <c r="AS130" s="1247"/>
      <c r="AT130" s="1247"/>
      <c r="AU130" s="1242"/>
      <c r="AV130" s="1277"/>
      <c r="AW130" s="90"/>
      <c r="AX130" s="90"/>
    </row>
    <row r="131" spans="2:50" ht="13.5" customHeight="1">
      <c r="B131" s="1208"/>
      <c r="C131" s="1213"/>
      <c r="D131" s="1214"/>
      <c r="E131" s="1270" t="s">
        <v>222</v>
      </c>
      <c r="F131" s="1271"/>
      <c r="G131" s="1271"/>
      <c r="H131" s="1272"/>
      <c r="I131" s="631"/>
      <c r="J131" s="170"/>
      <c r="K131" s="170"/>
      <c r="L131" s="170"/>
      <c r="M131" s="170"/>
      <c r="N131" s="170"/>
      <c r="O131" s="170"/>
      <c r="P131" s="170"/>
      <c r="Q131" s="632"/>
      <c r="R131" s="172"/>
      <c r="S131" s="172"/>
      <c r="T131" s="170"/>
      <c r="U131" s="170"/>
      <c r="V131" s="170"/>
      <c r="W131" s="633"/>
      <c r="X131" s="634"/>
      <c r="Y131" s="634"/>
      <c r="Z131" s="635"/>
      <c r="AA131" s="636"/>
      <c r="AB131" s="1273">
        <f>SUM(AB129:AC129)</f>
        <v>98.944006436446372</v>
      </c>
      <c r="AC131" s="1273"/>
      <c r="AD131" s="637" t="s">
        <v>235</v>
      </c>
      <c r="AE131" s="170"/>
      <c r="AF131" s="170"/>
      <c r="AG131" s="170"/>
      <c r="AH131" s="1267">
        <f>SUM(AH128:AK129)</f>
        <v>2268.6021364319204</v>
      </c>
      <c r="AI131" s="1268"/>
      <c r="AJ131" s="1268"/>
      <c r="AK131" s="1269"/>
      <c r="AL131" s="1228"/>
      <c r="AM131" s="1229"/>
      <c r="AN131" s="1232"/>
      <c r="AO131" s="1233"/>
      <c r="AP131" s="1242"/>
      <c r="AQ131" s="1243"/>
      <c r="AR131" s="1246"/>
      <c r="AS131" s="1247"/>
      <c r="AT131" s="1247"/>
      <c r="AU131" s="1242"/>
      <c r="AV131" s="1277"/>
      <c r="AW131" s="90"/>
      <c r="AX131" s="90"/>
    </row>
    <row r="132" spans="2:50" ht="13.5" customHeight="1">
      <c r="B132" s="1208"/>
      <c r="C132" s="1209" t="s">
        <v>234</v>
      </c>
      <c r="D132" s="1210"/>
      <c r="E132" s="1274" t="s">
        <v>233</v>
      </c>
      <c r="F132" s="1216"/>
      <c r="G132" s="1216"/>
      <c r="H132" s="1217"/>
      <c r="I132" s="614" t="s">
        <v>232</v>
      </c>
      <c r="J132" s="173"/>
      <c r="K132" s="173"/>
      <c r="L132" s="173"/>
      <c r="M132" s="173"/>
      <c r="N132" s="173"/>
      <c r="O132" s="173"/>
      <c r="P132" s="173"/>
      <c r="Q132" s="615"/>
      <c r="R132" s="354" t="s">
        <v>659</v>
      </c>
      <c r="S132" s="1275">
        <f>IF('様式11-5'!Y$1="LPG",0,IF(AB$25&lt;50,料金単価!$C$7,(IF(AB$25&lt;100,料金単価!$C$8,IF($AB$25&lt;250,料金単価!$C$9,IF($AB$25&lt;500,料金単価!$C$10,IF($AB$25&lt;800,料金単価!$C$11,料金単価!$C$12)))))))</f>
        <v>1650</v>
      </c>
      <c r="T132" s="1275"/>
      <c r="U132" s="173" t="s">
        <v>231</v>
      </c>
      <c r="V132" s="388"/>
      <c r="W132" s="174"/>
      <c r="X132" s="174"/>
      <c r="Y132" s="174"/>
      <c r="Z132" s="174"/>
      <c r="AA132" s="174"/>
      <c r="AB132" s="173">
        <v>1</v>
      </c>
      <c r="AC132" s="387" t="s">
        <v>229</v>
      </c>
      <c r="AD132" s="173"/>
      <c r="AE132" s="173"/>
      <c r="AF132" s="173"/>
      <c r="AG132" s="173"/>
      <c r="AH132" s="1223">
        <f>S132*AB132</f>
        <v>1650</v>
      </c>
      <c r="AI132" s="1224"/>
      <c r="AJ132" s="1224"/>
      <c r="AK132" s="1225"/>
      <c r="AL132" s="1254" t="s">
        <v>233</v>
      </c>
      <c r="AM132" s="1227"/>
      <c r="AN132" s="1230">
        <f>AN33</f>
        <v>2.29</v>
      </c>
      <c r="AO132" s="1231"/>
      <c r="AP132" s="1255" t="s">
        <v>642</v>
      </c>
      <c r="AQ132" s="1256"/>
      <c r="AR132" s="1257">
        <f>AN132*X134/1000</f>
        <v>0</v>
      </c>
      <c r="AS132" s="1258"/>
      <c r="AT132" s="1258"/>
      <c r="AU132" s="1259" t="s">
        <v>220</v>
      </c>
      <c r="AV132" s="1260"/>
      <c r="AW132" s="90"/>
      <c r="AX132" s="90"/>
    </row>
    <row r="133" spans="2:50" ht="13.5" customHeight="1">
      <c r="B133" s="1208"/>
      <c r="C133" s="1211"/>
      <c r="D133" s="1212"/>
      <c r="E133" s="1218"/>
      <c r="F133" s="1219"/>
      <c r="G133" s="1219"/>
      <c r="H133" s="1220"/>
      <c r="I133" s="638" t="s">
        <v>225</v>
      </c>
      <c r="J133" s="168"/>
      <c r="K133" s="168"/>
      <c r="L133" s="168"/>
      <c r="M133" s="168"/>
      <c r="N133" s="168"/>
      <c r="O133" s="168"/>
      <c r="P133" s="168" t="s">
        <v>482</v>
      </c>
      <c r="Q133" s="639"/>
      <c r="R133" s="179" t="s">
        <v>616</v>
      </c>
      <c r="S133" s="1261">
        <f>IF(P133="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148.54</v>
      </c>
      <c r="T133" s="1261"/>
      <c r="U133" s="168" t="s">
        <v>226</v>
      </c>
      <c r="V133" s="640" t="s">
        <v>626</v>
      </c>
      <c r="W133" s="641">
        <f>W122</f>
        <v>-37.96</v>
      </c>
      <c r="X133" s="642" t="s">
        <v>660</v>
      </c>
      <c r="Y133" s="623" t="s">
        <v>654</v>
      </c>
      <c r="Z133" s="1295">
        <f>IF('様式11-5'!Y$1="LPG",0,AB$25)</f>
        <v>64.997687203791472</v>
      </c>
      <c r="AA133" s="1295"/>
      <c r="AB133" s="168" t="s">
        <v>623</v>
      </c>
      <c r="AC133" s="168"/>
      <c r="AD133" s="168"/>
      <c r="AE133" s="168"/>
      <c r="AF133" s="168"/>
      <c r="AG133" s="168"/>
      <c r="AH133" s="1263">
        <f>(S133+W133)*Z133</f>
        <v>7187.4442509952596</v>
      </c>
      <c r="AI133" s="1264"/>
      <c r="AJ133" s="1264"/>
      <c r="AK133" s="1265"/>
      <c r="AL133" s="1228"/>
      <c r="AM133" s="1229"/>
      <c r="AN133" s="1232"/>
      <c r="AO133" s="1233"/>
      <c r="AP133" s="1242"/>
      <c r="AQ133" s="1243"/>
      <c r="AR133" s="1246"/>
      <c r="AS133" s="1247"/>
      <c r="AT133" s="1247"/>
      <c r="AU133" s="1250"/>
      <c r="AV133" s="1251"/>
      <c r="AW133" s="90"/>
      <c r="AX133" s="90"/>
    </row>
    <row r="134" spans="2:50" ht="13.5" customHeight="1">
      <c r="B134" s="1208"/>
      <c r="C134" s="1211"/>
      <c r="D134" s="1212"/>
      <c r="E134" s="1270" t="s">
        <v>222</v>
      </c>
      <c r="F134" s="1271"/>
      <c r="G134" s="1271"/>
      <c r="H134" s="1272"/>
      <c r="I134" s="631"/>
      <c r="J134" s="170"/>
      <c r="K134" s="170"/>
      <c r="L134" s="170"/>
      <c r="M134" s="170"/>
      <c r="N134" s="170"/>
      <c r="O134" s="170"/>
      <c r="P134" s="170"/>
      <c r="Q134" s="632"/>
      <c r="R134" s="172"/>
      <c r="S134" s="172"/>
      <c r="T134" s="170"/>
      <c r="U134" s="170"/>
      <c r="V134" s="170"/>
      <c r="W134" s="633"/>
      <c r="X134" s="634"/>
      <c r="Y134" s="634"/>
      <c r="Z134" s="1266">
        <f>SUM(Z133:Z133)</f>
        <v>64.997687203791472</v>
      </c>
      <c r="AA134" s="1266"/>
      <c r="AB134" s="635" t="s">
        <v>221</v>
      </c>
      <c r="AC134" s="635"/>
      <c r="AD134" s="170"/>
      <c r="AE134" s="170"/>
      <c r="AF134" s="170"/>
      <c r="AG134" s="170"/>
      <c r="AH134" s="1267">
        <f>SUM(AH132:AK133)</f>
        <v>8837.4442509952605</v>
      </c>
      <c r="AI134" s="1268"/>
      <c r="AJ134" s="1268"/>
      <c r="AK134" s="1269"/>
      <c r="AL134" s="1238"/>
      <c r="AM134" s="1239"/>
      <c r="AN134" s="1240"/>
      <c r="AO134" s="1241"/>
      <c r="AP134" s="1244"/>
      <c r="AQ134" s="1245"/>
      <c r="AR134" s="1248"/>
      <c r="AS134" s="1249"/>
      <c r="AT134" s="1249"/>
      <c r="AU134" s="1252"/>
      <c r="AV134" s="1253"/>
      <c r="AW134" s="90"/>
      <c r="AX134" s="90"/>
    </row>
    <row r="135" spans="2:50" ht="13.5" customHeight="1">
      <c r="B135" s="1208"/>
      <c r="C135" s="1211"/>
      <c r="D135" s="1212"/>
      <c r="E135" s="1274" t="s">
        <v>630</v>
      </c>
      <c r="F135" s="1216"/>
      <c r="G135" s="1216"/>
      <c r="H135" s="1217"/>
      <c r="I135" s="614" t="s">
        <v>232</v>
      </c>
      <c r="J135" s="173"/>
      <c r="K135" s="173"/>
      <c r="L135" s="173"/>
      <c r="M135" s="173"/>
      <c r="N135" s="173"/>
      <c r="O135" s="173"/>
      <c r="P135" s="173"/>
      <c r="Q135" s="615"/>
      <c r="R135" s="1224">
        <f>$R$36</f>
        <v>0</v>
      </c>
      <c r="S135" s="1224"/>
      <c r="T135" s="173" t="s">
        <v>231</v>
      </c>
      <c r="U135" s="173"/>
      <c r="V135" s="174"/>
      <c r="W135" s="174"/>
      <c r="X135" s="174"/>
      <c r="Y135" s="174"/>
      <c r="Z135" s="174"/>
      <c r="AA135" s="174"/>
      <c r="AB135" s="173">
        <v>1</v>
      </c>
      <c r="AC135" s="387" t="s">
        <v>229</v>
      </c>
      <c r="AD135" s="173"/>
      <c r="AE135" s="173"/>
      <c r="AF135" s="173"/>
      <c r="AG135" s="173"/>
      <c r="AH135" s="1223">
        <f>R135*AB135</f>
        <v>0</v>
      </c>
      <c r="AI135" s="1224"/>
      <c r="AJ135" s="1224"/>
      <c r="AK135" s="1225"/>
      <c r="AL135" s="1228" t="s">
        <v>641</v>
      </c>
      <c r="AM135" s="1229"/>
      <c r="AN135" s="1232">
        <f>AN36</f>
        <v>6</v>
      </c>
      <c r="AO135" s="1233"/>
      <c r="AP135" s="1242" t="s">
        <v>615</v>
      </c>
      <c r="AQ135" s="1243"/>
      <c r="AR135" s="1246">
        <f>AN135*X137/1000</f>
        <v>0</v>
      </c>
      <c r="AS135" s="1247"/>
      <c r="AT135" s="1247"/>
      <c r="AU135" s="1250" t="s">
        <v>220</v>
      </c>
      <c r="AV135" s="1251"/>
      <c r="AW135" s="90"/>
      <c r="AX135" s="90"/>
    </row>
    <row r="136" spans="2:50" ht="13.5" customHeight="1">
      <c r="B136" s="1208"/>
      <c r="C136" s="1211"/>
      <c r="D136" s="1212"/>
      <c r="E136" s="1218"/>
      <c r="F136" s="1219"/>
      <c r="G136" s="1219"/>
      <c r="H136" s="1220"/>
      <c r="I136" s="638" t="s">
        <v>225</v>
      </c>
      <c r="J136" s="168"/>
      <c r="K136" s="168"/>
      <c r="L136" s="168"/>
      <c r="M136" s="168"/>
      <c r="N136" s="168"/>
      <c r="O136" s="168"/>
      <c r="P136" s="168"/>
      <c r="Q136" s="639"/>
      <c r="R136" s="1290">
        <f>$R$37</f>
        <v>296</v>
      </c>
      <c r="S136" s="1291"/>
      <c r="T136" s="168" t="s">
        <v>226</v>
      </c>
      <c r="U136" s="168"/>
      <c r="V136" s="168"/>
      <c r="W136" s="168"/>
      <c r="X136" s="1292">
        <f>IF('様式11-5'!Y$1="LPG",AB$25,0)</f>
        <v>0</v>
      </c>
      <c r="Y136" s="1293"/>
      <c r="Z136" s="168" t="s">
        <v>648</v>
      </c>
      <c r="AA136" s="168"/>
      <c r="AB136" s="168"/>
      <c r="AC136" s="169"/>
      <c r="AD136" s="168"/>
      <c r="AE136" s="168"/>
      <c r="AF136" s="168"/>
      <c r="AG136" s="168"/>
      <c r="AH136" s="1263">
        <f>R136*X136</f>
        <v>0</v>
      </c>
      <c r="AI136" s="1264"/>
      <c r="AJ136" s="1264"/>
      <c r="AK136" s="1265"/>
      <c r="AL136" s="1228"/>
      <c r="AM136" s="1229"/>
      <c r="AN136" s="1232"/>
      <c r="AO136" s="1233"/>
      <c r="AP136" s="1242"/>
      <c r="AQ136" s="1243"/>
      <c r="AR136" s="1246"/>
      <c r="AS136" s="1247"/>
      <c r="AT136" s="1247"/>
      <c r="AU136" s="1250"/>
      <c r="AV136" s="1251"/>
      <c r="AW136" s="90"/>
      <c r="AX136" s="90"/>
    </row>
    <row r="137" spans="2:50" ht="13.5" customHeight="1" thickBot="1">
      <c r="B137" s="1208"/>
      <c r="C137" s="1213"/>
      <c r="D137" s="1214"/>
      <c r="E137" s="1270" t="s">
        <v>222</v>
      </c>
      <c r="F137" s="1271"/>
      <c r="G137" s="1271"/>
      <c r="H137" s="1272"/>
      <c r="I137" s="631"/>
      <c r="J137" s="170"/>
      <c r="K137" s="170"/>
      <c r="L137" s="170"/>
      <c r="M137" s="170"/>
      <c r="N137" s="170"/>
      <c r="O137" s="170"/>
      <c r="P137" s="170"/>
      <c r="Q137" s="632"/>
      <c r="R137" s="172"/>
      <c r="S137" s="172"/>
      <c r="T137" s="170"/>
      <c r="U137" s="170"/>
      <c r="V137" s="170"/>
      <c r="W137" s="633"/>
      <c r="X137" s="1294">
        <f>SUM(X136:Y136)</f>
        <v>0</v>
      </c>
      <c r="Y137" s="1294"/>
      <c r="Z137" s="170" t="s">
        <v>221</v>
      </c>
      <c r="AA137" s="170"/>
      <c r="AB137" s="170"/>
      <c r="AC137" s="171"/>
      <c r="AD137" s="170"/>
      <c r="AE137" s="170"/>
      <c r="AF137" s="170"/>
      <c r="AG137" s="170"/>
      <c r="AH137" s="1267">
        <f>SUM(AH135:AK136)</f>
        <v>0</v>
      </c>
      <c r="AI137" s="1268"/>
      <c r="AJ137" s="1268"/>
      <c r="AK137" s="1269"/>
      <c r="AL137" s="1238"/>
      <c r="AM137" s="1239"/>
      <c r="AN137" s="1240"/>
      <c r="AO137" s="1241"/>
      <c r="AP137" s="1244"/>
      <c r="AQ137" s="1245"/>
      <c r="AR137" s="1248"/>
      <c r="AS137" s="1249"/>
      <c r="AT137" s="1249"/>
      <c r="AU137" s="1252"/>
      <c r="AV137" s="1253"/>
      <c r="AW137" s="90"/>
      <c r="AX137" s="90"/>
    </row>
    <row r="138" spans="2:50" ht="13.5" customHeight="1">
      <c r="B138" s="1234" t="s">
        <v>259</v>
      </c>
      <c r="C138" s="981"/>
      <c r="D138" s="981"/>
      <c r="E138" s="980" t="s">
        <v>173</v>
      </c>
      <c r="F138" s="981"/>
      <c r="G138" s="981"/>
      <c r="H138" s="982"/>
      <c r="I138" s="980" t="s">
        <v>258</v>
      </c>
      <c r="J138" s="981"/>
      <c r="K138" s="981"/>
      <c r="L138" s="981"/>
      <c r="M138" s="981"/>
      <c r="N138" s="981"/>
      <c r="O138" s="981"/>
      <c r="P138" s="981"/>
      <c r="Q138" s="982"/>
      <c r="R138" s="980" t="s">
        <v>257</v>
      </c>
      <c r="S138" s="981"/>
      <c r="T138" s="981"/>
      <c r="U138" s="981"/>
      <c r="V138" s="981"/>
      <c r="W138" s="981"/>
      <c r="X138" s="981"/>
      <c r="Y138" s="981"/>
      <c r="Z138" s="981"/>
      <c r="AA138" s="981"/>
      <c r="AB138" s="981"/>
      <c r="AC138" s="981"/>
      <c r="AD138" s="981"/>
      <c r="AE138" s="981"/>
      <c r="AF138" s="981"/>
      <c r="AG138" s="982"/>
      <c r="AH138" s="980" t="s">
        <v>256</v>
      </c>
      <c r="AI138" s="981"/>
      <c r="AJ138" s="981"/>
      <c r="AK138" s="1235"/>
      <c r="AL138" s="1236" t="s">
        <v>173</v>
      </c>
      <c r="AM138" s="1237"/>
      <c r="AN138" s="1010" t="s">
        <v>255</v>
      </c>
      <c r="AO138" s="1011"/>
      <c r="AP138" s="1011"/>
      <c r="AQ138" s="1206"/>
      <c r="AR138" s="1010" t="s">
        <v>254</v>
      </c>
      <c r="AS138" s="1011"/>
      <c r="AT138" s="1011"/>
      <c r="AU138" s="1011"/>
      <c r="AV138" s="1012"/>
      <c r="AW138" s="90"/>
      <c r="AX138" s="90"/>
    </row>
    <row r="139" spans="2:50" ht="13.5" customHeight="1">
      <c r="B139" s="1207" t="s">
        <v>490</v>
      </c>
      <c r="C139" s="1209" t="s">
        <v>253</v>
      </c>
      <c r="D139" s="1210"/>
      <c r="E139" s="1215" t="s">
        <v>252</v>
      </c>
      <c r="F139" s="1216"/>
      <c r="G139" s="1216"/>
      <c r="H139" s="1217"/>
      <c r="I139" s="614" t="s">
        <v>232</v>
      </c>
      <c r="J139" s="173"/>
      <c r="K139" s="173"/>
      <c r="L139" s="173"/>
      <c r="M139" s="173"/>
      <c r="N139" s="173"/>
      <c r="O139" s="173"/>
      <c r="P139" s="173"/>
      <c r="Q139" s="615"/>
      <c r="R139" s="1221">
        <f>IF($AJ$16+$AJ$18+$AJ$20+$AJ$22=0,0,1644.76)</f>
        <v>1644.76</v>
      </c>
      <c r="S139" s="1221"/>
      <c r="T139" s="173" t="s">
        <v>250</v>
      </c>
      <c r="U139" s="173"/>
      <c r="V139" s="173"/>
      <c r="W139" s="1222">
        <f>$W$29</f>
        <v>0.59648541114058351</v>
      </c>
      <c r="X139" s="1222"/>
      <c r="Y139" s="173" t="s">
        <v>633</v>
      </c>
      <c r="Z139" s="173"/>
      <c r="AA139" s="173">
        <v>1</v>
      </c>
      <c r="AB139" s="173" t="s">
        <v>248</v>
      </c>
      <c r="AC139" s="173"/>
      <c r="AD139" s="181">
        <v>0.85</v>
      </c>
      <c r="AE139" s="173" t="s">
        <v>247</v>
      </c>
      <c r="AF139" s="173"/>
      <c r="AG139" s="173"/>
      <c r="AH139" s="1223">
        <f>R139*W139*AA139*AD139</f>
        <v>833.91404310344819</v>
      </c>
      <c r="AI139" s="1224"/>
      <c r="AJ139" s="1224"/>
      <c r="AK139" s="1225"/>
      <c r="AL139" s="1226" t="s">
        <v>166</v>
      </c>
      <c r="AM139" s="1227"/>
      <c r="AN139" s="1230">
        <f>AN40</f>
        <v>0.43099999999999999</v>
      </c>
      <c r="AO139" s="1231"/>
      <c r="AP139" s="1255" t="s">
        <v>634</v>
      </c>
      <c r="AQ139" s="1256"/>
      <c r="AR139" s="1257">
        <f>AN139*AB142/1000</f>
        <v>3.5559214854111398E-3</v>
      </c>
      <c r="AS139" s="1258"/>
      <c r="AT139" s="1258"/>
      <c r="AU139" s="1255" t="s">
        <v>220</v>
      </c>
      <c r="AV139" s="1276"/>
      <c r="AW139" s="90"/>
      <c r="AX139" s="90"/>
    </row>
    <row r="140" spans="2:50" ht="13.5" customHeight="1">
      <c r="B140" s="1208"/>
      <c r="C140" s="1211"/>
      <c r="D140" s="1212"/>
      <c r="E140" s="1218"/>
      <c r="F140" s="1219"/>
      <c r="G140" s="1219"/>
      <c r="H140" s="1220"/>
      <c r="I140" s="1278" t="s">
        <v>225</v>
      </c>
      <c r="J140" s="1229"/>
      <c r="K140" s="1279"/>
      <c r="L140" s="1280" t="s">
        <v>665</v>
      </c>
      <c r="M140" s="1229"/>
      <c r="N140" s="1229"/>
      <c r="O140" s="1279"/>
      <c r="P140" s="1281" t="s">
        <v>663</v>
      </c>
      <c r="Q140" s="1282"/>
      <c r="R140" s="179" t="s">
        <v>668</v>
      </c>
      <c r="S140" s="178">
        <f>IF(P140="夏季",17.25,16.16)</f>
        <v>16.16</v>
      </c>
      <c r="T140" s="616" t="s">
        <v>636</v>
      </c>
      <c r="U140" s="617">
        <f>$U$30</f>
        <v>-5.0199999999999996</v>
      </c>
      <c r="V140" s="616" t="s">
        <v>636</v>
      </c>
      <c r="W140" s="618">
        <f>$W$30</f>
        <v>3.36</v>
      </c>
      <c r="X140" s="619" t="s">
        <v>667</v>
      </c>
      <c r="Y140" s="169" t="s">
        <v>239</v>
      </c>
      <c r="Z140" s="619"/>
      <c r="AA140" s="177"/>
      <c r="AB140" s="1283">
        <f>AD$17+AD$19+AD$23</f>
        <v>8.2503978779840832</v>
      </c>
      <c r="AC140" s="1283"/>
      <c r="AD140" s="169" t="s">
        <v>664</v>
      </c>
      <c r="AE140" s="169"/>
      <c r="AF140" s="169"/>
      <c r="AG140" s="620"/>
      <c r="AH140" s="1284">
        <f>(S140+U140+W140)*AB140</f>
        <v>119.6307692307692</v>
      </c>
      <c r="AI140" s="1285"/>
      <c r="AJ140" s="1285"/>
      <c r="AK140" s="1286"/>
      <c r="AL140" s="1228"/>
      <c r="AM140" s="1229"/>
      <c r="AN140" s="1232"/>
      <c r="AO140" s="1233"/>
      <c r="AP140" s="1242"/>
      <c r="AQ140" s="1243"/>
      <c r="AR140" s="1246"/>
      <c r="AS140" s="1247"/>
      <c r="AT140" s="1247"/>
      <c r="AU140" s="1242"/>
      <c r="AV140" s="1277"/>
      <c r="AW140" s="90"/>
      <c r="AX140" s="90"/>
    </row>
    <row r="141" spans="2:50" ht="13.5" customHeight="1">
      <c r="B141" s="1208"/>
      <c r="C141" s="1211"/>
      <c r="D141" s="1212"/>
      <c r="E141" s="1218"/>
      <c r="F141" s="1219"/>
      <c r="G141" s="1219"/>
      <c r="H141" s="1220"/>
      <c r="I141" s="621"/>
      <c r="J141" s="622"/>
      <c r="K141" s="622"/>
      <c r="L141" s="623"/>
      <c r="M141" s="623"/>
      <c r="N141" s="623"/>
      <c r="O141" s="623"/>
      <c r="P141" s="623"/>
      <c r="Q141" s="624"/>
      <c r="R141" s="176"/>
      <c r="S141" s="625" t="s">
        <v>238</v>
      </c>
      <c r="T141" s="643"/>
      <c r="U141" s="644" t="s">
        <v>237</v>
      </c>
      <c r="V141" s="643"/>
      <c r="W141" s="628" t="s">
        <v>236</v>
      </c>
      <c r="Y141" s="175"/>
      <c r="AA141" s="93"/>
      <c r="AB141" s="386"/>
      <c r="AC141" s="386"/>
      <c r="AD141" s="175"/>
      <c r="AE141" s="175"/>
      <c r="AF141" s="175"/>
      <c r="AG141" s="630"/>
      <c r="AH141" s="1287"/>
      <c r="AI141" s="1288"/>
      <c r="AJ141" s="1288"/>
      <c r="AK141" s="1289"/>
      <c r="AL141" s="1228"/>
      <c r="AM141" s="1229"/>
      <c r="AN141" s="1232"/>
      <c r="AO141" s="1233"/>
      <c r="AP141" s="1242"/>
      <c r="AQ141" s="1243"/>
      <c r="AR141" s="1246"/>
      <c r="AS141" s="1247"/>
      <c r="AT141" s="1247"/>
      <c r="AU141" s="1242"/>
      <c r="AV141" s="1277"/>
      <c r="AW141" s="90"/>
      <c r="AX141" s="90"/>
    </row>
    <row r="142" spans="2:50" ht="13.5" customHeight="1">
      <c r="B142" s="1208"/>
      <c r="C142" s="1213"/>
      <c r="D142" s="1214"/>
      <c r="E142" s="1270" t="s">
        <v>222</v>
      </c>
      <c r="F142" s="1271"/>
      <c r="G142" s="1271"/>
      <c r="H142" s="1272"/>
      <c r="I142" s="631"/>
      <c r="J142" s="170"/>
      <c r="K142" s="170"/>
      <c r="L142" s="170"/>
      <c r="M142" s="170"/>
      <c r="N142" s="170"/>
      <c r="O142" s="170"/>
      <c r="P142" s="170"/>
      <c r="Q142" s="632"/>
      <c r="R142" s="172"/>
      <c r="S142" s="172"/>
      <c r="T142" s="170"/>
      <c r="U142" s="170"/>
      <c r="V142" s="170"/>
      <c r="W142" s="633"/>
      <c r="X142" s="634"/>
      <c r="Y142" s="634"/>
      <c r="Z142" s="635"/>
      <c r="AA142" s="636"/>
      <c r="AB142" s="1273">
        <f>SUM(AB140:AC140)</f>
        <v>8.2503978779840832</v>
      </c>
      <c r="AC142" s="1273"/>
      <c r="AD142" s="637" t="s">
        <v>235</v>
      </c>
      <c r="AE142" s="170"/>
      <c r="AF142" s="170"/>
      <c r="AG142" s="170"/>
      <c r="AH142" s="1267">
        <f>SUM(AH139:AK140)</f>
        <v>953.54481233421734</v>
      </c>
      <c r="AI142" s="1268"/>
      <c r="AJ142" s="1268"/>
      <c r="AK142" s="1269"/>
      <c r="AL142" s="1228"/>
      <c r="AM142" s="1229"/>
      <c r="AN142" s="1232"/>
      <c r="AO142" s="1233"/>
      <c r="AP142" s="1242"/>
      <c r="AQ142" s="1243"/>
      <c r="AR142" s="1246"/>
      <c r="AS142" s="1247"/>
      <c r="AT142" s="1247"/>
      <c r="AU142" s="1242"/>
      <c r="AV142" s="1277"/>
      <c r="AW142" s="90"/>
      <c r="AX142" s="90"/>
    </row>
    <row r="143" spans="2:50" ht="13.5" customHeight="1">
      <c r="B143" s="1208"/>
      <c r="C143" s="1209" t="s">
        <v>234</v>
      </c>
      <c r="D143" s="1210"/>
      <c r="E143" s="1274" t="s">
        <v>233</v>
      </c>
      <c r="F143" s="1216"/>
      <c r="G143" s="1216"/>
      <c r="H143" s="1217"/>
      <c r="I143" s="614" t="s">
        <v>232</v>
      </c>
      <c r="J143" s="173"/>
      <c r="K143" s="173"/>
      <c r="L143" s="173"/>
      <c r="M143" s="173"/>
      <c r="N143" s="173"/>
      <c r="O143" s="173"/>
      <c r="P143" s="173"/>
      <c r="Q143" s="615"/>
      <c r="R143" s="354" t="s">
        <v>659</v>
      </c>
      <c r="S143" s="1275">
        <f>IF('様式11-5'!Y$1="LPG",0,IF(AD$24&lt;50,料金単価!$C$7,(IF(AD$24&lt;100,料金単価!$C$8,IF($AD$24&lt;250,料金単価!$C$9,IF($AD$24&lt;500,料金単価!$C$10,IF($AD$24&lt;800,料金単価!$C$11,料金単価!$C$12)))))))</f>
        <v>1210</v>
      </c>
      <c r="T143" s="1275"/>
      <c r="U143" s="173" t="s">
        <v>231</v>
      </c>
      <c r="V143" s="388"/>
      <c r="W143" s="174"/>
      <c r="X143" s="174"/>
      <c r="Y143" s="174"/>
      <c r="Z143" s="174"/>
      <c r="AA143" s="174"/>
      <c r="AB143" s="173">
        <v>1</v>
      </c>
      <c r="AC143" s="387" t="s">
        <v>229</v>
      </c>
      <c r="AD143" s="173"/>
      <c r="AE143" s="173"/>
      <c r="AF143" s="173"/>
      <c r="AG143" s="173"/>
      <c r="AH143" s="1223">
        <f>S143*AB143</f>
        <v>1210</v>
      </c>
      <c r="AI143" s="1224"/>
      <c r="AJ143" s="1224"/>
      <c r="AK143" s="1225"/>
      <c r="AL143" s="1254" t="s">
        <v>233</v>
      </c>
      <c r="AM143" s="1227"/>
      <c r="AN143" s="1230">
        <f>AN44</f>
        <v>2.29</v>
      </c>
      <c r="AO143" s="1231"/>
      <c r="AP143" s="1255" t="s">
        <v>642</v>
      </c>
      <c r="AQ143" s="1256"/>
      <c r="AR143" s="1257">
        <f>AN143*X145/1000</f>
        <v>0</v>
      </c>
      <c r="AS143" s="1258"/>
      <c r="AT143" s="1258"/>
      <c r="AU143" s="1259" t="s">
        <v>220</v>
      </c>
      <c r="AV143" s="1260"/>
      <c r="AW143" s="90"/>
      <c r="AX143" s="90"/>
    </row>
    <row r="144" spans="2:50" ht="13.5" customHeight="1">
      <c r="B144" s="1208"/>
      <c r="C144" s="1211"/>
      <c r="D144" s="1212"/>
      <c r="E144" s="1218"/>
      <c r="F144" s="1219"/>
      <c r="G144" s="1219"/>
      <c r="H144" s="1220"/>
      <c r="I144" s="638" t="s">
        <v>225</v>
      </c>
      <c r="J144" s="168"/>
      <c r="K144" s="168"/>
      <c r="L144" s="168"/>
      <c r="M144" s="168"/>
      <c r="N144" s="168"/>
      <c r="O144" s="168"/>
      <c r="P144" s="168" t="s">
        <v>228</v>
      </c>
      <c r="Q144" s="639"/>
      <c r="R144" s="179" t="s">
        <v>639</v>
      </c>
      <c r="S144" s="1261">
        <f>IF(P144="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123.69</v>
      </c>
      <c r="T144" s="1261"/>
      <c r="U144" s="168" t="s">
        <v>226</v>
      </c>
      <c r="V144" s="640" t="s">
        <v>669</v>
      </c>
      <c r="W144" s="641">
        <f>W133</f>
        <v>-37.96</v>
      </c>
      <c r="X144" s="642" t="s">
        <v>618</v>
      </c>
      <c r="Y144" s="623" t="s">
        <v>647</v>
      </c>
      <c r="Z144" s="1295">
        <f>IF('様式11-5'!Y$1="LPG",0,AD$24)</f>
        <v>0</v>
      </c>
      <c r="AA144" s="1295"/>
      <c r="AB144" s="168" t="s">
        <v>648</v>
      </c>
      <c r="AC144" s="168"/>
      <c r="AD144" s="168"/>
      <c r="AE144" s="168"/>
      <c r="AF144" s="168"/>
      <c r="AG144" s="168"/>
      <c r="AH144" s="1263">
        <f>(S144+W144)*Z144</f>
        <v>0</v>
      </c>
      <c r="AI144" s="1264"/>
      <c r="AJ144" s="1264"/>
      <c r="AK144" s="1265"/>
      <c r="AL144" s="1228"/>
      <c r="AM144" s="1229"/>
      <c r="AN144" s="1232"/>
      <c r="AO144" s="1233"/>
      <c r="AP144" s="1242"/>
      <c r="AQ144" s="1243"/>
      <c r="AR144" s="1246"/>
      <c r="AS144" s="1247"/>
      <c r="AT144" s="1247"/>
      <c r="AU144" s="1250"/>
      <c r="AV144" s="1251"/>
      <c r="AW144" s="90"/>
      <c r="AX144" s="90"/>
    </row>
    <row r="145" spans="2:50" ht="13.5" customHeight="1">
      <c r="B145" s="1208"/>
      <c r="C145" s="1211"/>
      <c r="D145" s="1212"/>
      <c r="E145" s="1270" t="s">
        <v>222</v>
      </c>
      <c r="F145" s="1271"/>
      <c r="G145" s="1271"/>
      <c r="H145" s="1272"/>
      <c r="I145" s="631"/>
      <c r="J145" s="170"/>
      <c r="K145" s="170"/>
      <c r="L145" s="170"/>
      <c r="M145" s="170"/>
      <c r="N145" s="170"/>
      <c r="O145" s="170"/>
      <c r="P145" s="170"/>
      <c r="Q145" s="632"/>
      <c r="R145" s="172"/>
      <c r="S145" s="172"/>
      <c r="T145" s="170"/>
      <c r="U145" s="170"/>
      <c r="V145" s="170"/>
      <c r="W145" s="633"/>
      <c r="X145" s="634"/>
      <c r="Y145" s="634"/>
      <c r="Z145" s="1266">
        <f>SUM(Z144:Z144)</f>
        <v>0</v>
      </c>
      <c r="AA145" s="1266"/>
      <c r="AB145" s="635" t="s">
        <v>221</v>
      </c>
      <c r="AC145" s="635"/>
      <c r="AD145" s="170"/>
      <c r="AE145" s="170"/>
      <c r="AF145" s="170"/>
      <c r="AG145" s="170"/>
      <c r="AH145" s="1267">
        <f>SUM(AH143:AK144)</f>
        <v>1210</v>
      </c>
      <c r="AI145" s="1268"/>
      <c r="AJ145" s="1268"/>
      <c r="AK145" s="1269"/>
      <c r="AL145" s="1238"/>
      <c r="AM145" s="1239"/>
      <c r="AN145" s="1240"/>
      <c r="AO145" s="1241"/>
      <c r="AP145" s="1244"/>
      <c r="AQ145" s="1245"/>
      <c r="AR145" s="1248"/>
      <c r="AS145" s="1249"/>
      <c r="AT145" s="1249"/>
      <c r="AU145" s="1252"/>
      <c r="AV145" s="1253"/>
      <c r="AW145" s="90"/>
      <c r="AX145" s="90"/>
    </row>
    <row r="146" spans="2:50" ht="13.5" customHeight="1">
      <c r="B146" s="1208"/>
      <c r="C146" s="1211"/>
      <c r="D146" s="1212"/>
      <c r="E146" s="1274" t="s">
        <v>649</v>
      </c>
      <c r="F146" s="1216"/>
      <c r="G146" s="1216"/>
      <c r="H146" s="1217"/>
      <c r="I146" s="614" t="s">
        <v>232</v>
      </c>
      <c r="J146" s="173"/>
      <c r="K146" s="173"/>
      <c r="L146" s="173"/>
      <c r="M146" s="173"/>
      <c r="N146" s="173"/>
      <c r="O146" s="173"/>
      <c r="P146" s="173"/>
      <c r="Q146" s="615"/>
      <c r="R146" s="1224">
        <f>$R$36</f>
        <v>0</v>
      </c>
      <c r="S146" s="1224"/>
      <c r="T146" s="173" t="s">
        <v>231</v>
      </c>
      <c r="U146" s="173"/>
      <c r="V146" s="174"/>
      <c r="W146" s="174"/>
      <c r="X146" s="174"/>
      <c r="Y146" s="174"/>
      <c r="Z146" s="174"/>
      <c r="AA146" s="174"/>
      <c r="AB146" s="173">
        <v>1</v>
      </c>
      <c r="AC146" s="387" t="s">
        <v>229</v>
      </c>
      <c r="AD146" s="173"/>
      <c r="AE146" s="173"/>
      <c r="AF146" s="173"/>
      <c r="AG146" s="173"/>
      <c r="AH146" s="1223">
        <f>R146*AB146</f>
        <v>0</v>
      </c>
      <c r="AI146" s="1224"/>
      <c r="AJ146" s="1224"/>
      <c r="AK146" s="1225"/>
      <c r="AL146" s="1228" t="s">
        <v>649</v>
      </c>
      <c r="AM146" s="1229"/>
      <c r="AN146" s="1232">
        <f>AN47</f>
        <v>6</v>
      </c>
      <c r="AO146" s="1233"/>
      <c r="AP146" s="1242" t="s">
        <v>645</v>
      </c>
      <c r="AQ146" s="1243"/>
      <c r="AR146" s="1246">
        <f>AN146*X148/1000</f>
        <v>0</v>
      </c>
      <c r="AS146" s="1247"/>
      <c r="AT146" s="1247"/>
      <c r="AU146" s="1250" t="s">
        <v>220</v>
      </c>
      <c r="AV146" s="1251"/>
      <c r="AW146" s="90"/>
      <c r="AX146" s="90"/>
    </row>
    <row r="147" spans="2:50" ht="13.5" customHeight="1">
      <c r="B147" s="1208"/>
      <c r="C147" s="1211"/>
      <c r="D147" s="1212"/>
      <c r="E147" s="1218"/>
      <c r="F147" s="1219"/>
      <c r="G147" s="1219"/>
      <c r="H147" s="1220"/>
      <c r="I147" s="638" t="s">
        <v>225</v>
      </c>
      <c r="J147" s="168"/>
      <c r="K147" s="168"/>
      <c r="L147" s="168"/>
      <c r="M147" s="168"/>
      <c r="N147" s="168"/>
      <c r="O147" s="168"/>
      <c r="P147" s="168"/>
      <c r="Q147" s="639"/>
      <c r="R147" s="1290">
        <f>$R$37</f>
        <v>296</v>
      </c>
      <c r="S147" s="1291"/>
      <c r="T147" s="168" t="s">
        <v>226</v>
      </c>
      <c r="U147" s="168"/>
      <c r="V147" s="168"/>
      <c r="W147" s="168"/>
      <c r="X147" s="1292">
        <f>IF('様式11-5'!Y$1="LPG",AB$25,0)</f>
        <v>0</v>
      </c>
      <c r="Y147" s="1293"/>
      <c r="Z147" s="168" t="s">
        <v>648</v>
      </c>
      <c r="AA147" s="168"/>
      <c r="AB147" s="168"/>
      <c r="AC147" s="169"/>
      <c r="AD147" s="168"/>
      <c r="AE147" s="168"/>
      <c r="AF147" s="168"/>
      <c r="AG147" s="168"/>
      <c r="AH147" s="1263">
        <f>R147*X147</f>
        <v>0</v>
      </c>
      <c r="AI147" s="1264"/>
      <c r="AJ147" s="1264"/>
      <c r="AK147" s="1265"/>
      <c r="AL147" s="1228"/>
      <c r="AM147" s="1229"/>
      <c r="AN147" s="1232"/>
      <c r="AO147" s="1233"/>
      <c r="AP147" s="1242"/>
      <c r="AQ147" s="1243"/>
      <c r="AR147" s="1246"/>
      <c r="AS147" s="1247"/>
      <c r="AT147" s="1247"/>
      <c r="AU147" s="1250"/>
      <c r="AV147" s="1251"/>
      <c r="AW147" s="90"/>
      <c r="AX147" s="90"/>
    </row>
    <row r="148" spans="2:50" ht="13.5" customHeight="1" thickBot="1">
      <c r="B148" s="1208"/>
      <c r="C148" s="1213"/>
      <c r="D148" s="1214"/>
      <c r="E148" s="1270" t="s">
        <v>222</v>
      </c>
      <c r="F148" s="1271"/>
      <c r="G148" s="1271"/>
      <c r="H148" s="1272"/>
      <c r="I148" s="631"/>
      <c r="J148" s="170"/>
      <c r="K148" s="170"/>
      <c r="L148" s="170"/>
      <c r="M148" s="170"/>
      <c r="N148" s="170"/>
      <c r="O148" s="170"/>
      <c r="P148" s="170"/>
      <c r="Q148" s="632"/>
      <c r="R148" s="172"/>
      <c r="S148" s="172"/>
      <c r="T148" s="170"/>
      <c r="U148" s="170"/>
      <c r="V148" s="170"/>
      <c r="W148" s="633"/>
      <c r="X148" s="1294">
        <f>SUM(X147:Y147)</f>
        <v>0</v>
      </c>
      <c r="Y148" s="1294"/>
      <c r="Z148" s="170" t="s">
        <v>221</v>
      </c>
      <c r="AA148" s="170"/>
      <c r="AB148" s="170"/>
      <c r="AC148" s="171"/>
      <c r="AD148" s="170"/>
      <c r="AE148" s="170"/>
      <c r="AF148" s="170"/>
      <c r="AG148" s="170"/>
      <c r="AH148" s="1267">
        <f>SUM(AH146:AK147)</f>
        <v>0</v>
      </c>
      <c r="AI148" s="1268"/>
      <c r="AJ148" s="1268"/>
      <c r="AK148" s="1269"/>
      <c r="AL148" s="1238"/>
      <c r="AM148" s="1239"/>
      <c r="AN148" s="1240"/>
      <c r="AO148" s="1241"/>
      <c r="AP148" s="1244"/>
      <c r="AQ148" s="1245"/>
      <c r="AR148" s="1248"/>
      <c r="AS148" s="1249"/>
      <c r="AT148" s="1249"/>
      <c r="AU148" s="1252"/>
      <c r="AV148" s="1253"/>
      <c r="AW148" s="90"/>
      <c r="AX148" s="90"/>
    </row>
    <row r="149" spans="2:50" ht="13.5" customHeight="1">
      <c r="B149" s="1234" t="s">
        <v>259</v>
      </c>
      <c r="C149" s="981"/>
      <c r="D149" s="981"/>
      <c r="E149" s="980" t="s">
        <v>173</v>
      </c>
      <c r="F149" s="981"/>
      <c r="G149" s="981"/>
      <c r="H149" s="982"/>
      <c r="I149" s="980" t="s">
        <v>258</v>
      </c>
      <c r="J149" s="981"/>
      <c r="K149" s="981"/>
      <c r="L149" s="981"/>
      <c r="M149" s="981"/>
      <c r="N149" s="981"/>
      <c r="O149" s="981"/>
      <c r="P149" s="981"/>
      <c r="Q149" s="982"/>
      <c r="R149" s="980" t="s">
        <v>257</v>
      </c>
      <c r="S149" s="981"/>
      <c r="T149" s="981"/>
      <c r="U149" s="981"/>
      <c r="V149" s="981"/>
      <c r="W149" s="981"/>
      <c r="X149" s="981"/>
      <c r="Y149" s="981"/>
      <c r="Z149" s="981"/>
      <c r="AA149" s="981"/>
      <c r="AB149" s="981"/>
      <c r="AC149" s="981"/>
      <c r="AD149" s="981"/>
      <c r="AE149" s="981"/>
      <c r="AF149" s="981"/>
      <c r="AG149" s="982"/>
      <c r="AH149" s="980" t="s">
        <v>256</v>
      </c>
      <c r="AI149" s="981"/>
      <c r="AJ149" s="981"/>
      <c r="AK149" s="1235"/>
      <c r="AL149" s="1236" t="s">
        <v>173</v>
      </c>
      <c r="AM149" s="1237"/>
      <c r="AN149" s="1010" t="s">
        <v>255</v>
      </c>
      <c r="AO149" s="1011"/>
      <c r="AP149" s="1011"/>
      <c r="AQ149" s="1206"/>
      <c r="AR149" s="1010" t="s">
        <v>254</v>
      </c>
      <c r="AS149" s="1011"/>
      <c r="AT149" s="1011"/>
      <c r="AU149" s="1011"/>
      <c r="AV149" s="1012"/>
      <c r="AW149" s="90"/>
      <c r="AX149" s="90"/>
    </row>
    <row r="150" spans="2:50" ht="13.5" customHeight="1">
      <c r="B150" s="1207" t="s">
        <v>369</v>
      </c>
      <c r="C150" s="1209" t="s">
        <v>253</v>
      </c>
      <c r="D150" s="1210"/>
      <c r="E150" s="1215" t="s">
        <v>252</v>
      </c>
      <c r="F150" s="1216"/>
      <c r="G150" s="1216"/>
      <c r="H150" s="1217"/>
      <c r="I150" s="614" t="s">
        <v>232</v>
      </c>
      <c r="J150" s="173"/>
      <c r="K150" s="173"/>
      <c r="L150" s="173"/>
      <c r="M150" s="173"/>
      <c r="N150" s="173"/>
      <c r="O150" s="173"/>
      <c r="P150" s="173"/>
      <c r="Q150" s="615"/>
      <c r="R150" s="1221">
        <f>IF($AJ$16+$AJ$18+$AJ$20+$AJ$22=0,0,1644.76)</f>
        <v>1644.76</v>
      </c>
      <c r="S150" s="1221"/>
      <c r="T150" s="173" t="s">
        <v>250</v>
      </c>
      <c r="U150" s="173"/>
      <c r="V150" s="173"/>
      <c r="W150" s="1222">
        <f>$W$29</f>
        <v>0.59648541114058351</v>
      </c>
      <c r="X150" s="1222"/>
      <c r="Y150" s="173" t="s">
        <v>633</v>
      </c>
      <c r="Z150" s="173"/>
      <c r="AA150" s="173">
        <v>1</v>
      </c>
      <c r="AB150" s="173" t="s">
        <v>248</v>
      </c>
      <c r="AC150" s="173"/>
      <c r="AD150" s="181">
        <v>0.85</v>
      </c>
      <c r="AE150" s="173" t="s">
        <v>247</v>
      </c>
      <c r="AF150" s="173"/>
      <c r="AG150" s="173"/>
      <c r="AH150" s="1223">
        <f>R150*W150*AA150*AD150</f>
        <v>833.91404310344819</v>
      </c>
      <c r="AI150" s="1224"/>
      <c r="AJ150" s="1224"/>
      <c r="AK150" s="1225"/>
      <c r="AL150" s="1226" t="s">
        <v>166</v>
      </c>
      <c r="AM150" s="1227"/>
      <c r="AN150" s="1230">
        <f>AN52</f>
        <v>0</v>
      </c>
      <c r="AO150" s="1231"/>
      <c r="AP150" s="1255" t="s">
        <v>655</v>
      </c>
      <c r="AQ150" s="1256"/>
      <c r="AR150" s="1257">
        <f>AN150*AB153/1000</f>
        <v>0</v>
      </c>
      <c r="AS150" s="1258"/>
      <c r="AT150" s="1258"/>
      <c r="AU150" s="1255" t="s">
        <v>220</v>
      </c>
      <c r="AV150" s="1276"/>
      <c r="AW150" s="90"/>
      <c r="AX150" s="90"/>
    </row>
    <row r="151" spans="2:50" ht="13.5" customHeight="1">
      <c r="B151" s="1208"/>
      <c r="C151" s="1211"/>
      <c r="D151" s="1212"/>
      <c r="E151" s="1218"/>
      <c r="F151" s="1219"/>
      <c r="G151" s="1219"/>
      <c r="H151" s="1220"/>
      <c r="I151" s="1278" t="s">
        <v>225</v>
      </c>
      <c r="J151" s="1229"/>
      <c r="K151" s="1279"/>
      <c r="L151" s="1280" t="s">
        <v>246</v>
      </c>
      <c r="M151" s="1229"/>
      <c r="N151" s="1229"/>
      <c r="O151" s="1279"/>
      <c r="P151" s="1281" t="s">
        <v>657</v>
      </c>
      <c r="Q151" s="1282"/>
      <c r="R151" s="179" t="s">
        <v>651</v>
      </c>
      <c r="S151" s="178">
        <f>IF(P151="夏季",17.25,16.16)</f>
        <v>16.16</v>
      </c>
      <c r="T151" s="616" t="s">
        <v>652</v>
      </c>
      <c r="U151" s="617">
        <f>$U$30</f>
        <v>-5.0199999999999996</v>
      </c>
      <c r="V151" s="616" t="s">
        <v>652</v>
      </c>
      <c r="W151" s="618">
        <f>$W$30</f>
        <v>3.36</v>
      </c>
      <c r="X151" s="619" t="s">
        <v>625</v>
      </c>
      <c r="Y151" s="169" t="s">
        <v>239</v>
      </c>
      <c r="Z151" s="619"/>
      <c r="AA151" s="177"/>
      <c r="AB151" s="1283">
        <f>AF$17+AF$19+AF$23</f>
        <v>8.5254111405835538</v>
      </c>
      <c r="AC151" s="1283"/>
      <c r="AD151" s="169" t="s">
        <v>653</v>
      </c>
      <c r="AE151" s="169"/>
      <c r="AF151" s="169"/>
      <c r="AG151" s="620"/>
      <c r="AH151" s="1284">
        <f>(S151+U151+W151)*AB151</f>
        <v>123.61846153846153</v>
      </c>
      <c r="AI151" s="1285"/>
      <c r="AJ151" s="1285"/>
      <c r="AK151" s="1286"/>
      <c r="AL151" s="1228"/>
      <c r="AM151" s="1229"/>
      <c r="AN151" s="1232"/>
      <c r="AO151" s="1233"/>
      <c r="AP151" s="1242"/>
      <c r="AQ151" s="1243"/>
      <c r="AR151" s="1246"/>
      <c r="AS151" s="1247"/>
      <c r="AT151" s="1247"/>
      <c r="AU151" s="1242"/>
      <c r="AV151" s="1277"/>
      <c r="AW151" s="90"/>
      <c r="AX151" s="90"/>
    </row>
    <row r="152" spans="2:50" ht="13.5" customHeight="1">
      <c r="B152" s="1208"/>
      <c r="C152" s="1211"/>
      <c r="D152" s="1212"/>
      <c r="E152" s="1218"/>
      <c r="F152" s="1219"/>
      <c r="G152" s="1219"/>
      <c r="H152" s="1220"/>
      <c r="I152" s="621"/>
      <c r="J152" s="622"/>
      <c r="K152" s="622"/>
      <c r="L152" s="623"/>
      <c r="M152" s="623"/>
      <c r="N152" s="623"/>
      <c r="O152" s="623"/>
      <c r="P152" s="623"/>
      <c r="Q152" s="624"/>
      <c r="R152" s="176"/>
      <c r="S152" s="625" t="s">
        <v>238</v>
      </c>
      <c r="T152" s="643"/>
      <c r="U152" s="644" t="s">
        <v>237</v>
      </c>
      <c r="V152" s="643"/>
      <c r="W152" s="628" t="s">
        <v>236</v>
      </c>
      <c r="Y152" s="175"/>
      <c r="AA152" s="93"/>
      <c r="AB152" s="386"/>
      <c r="AC152" s="386"/>
      <c r="AD152" s="175"/>
      <c r="AE152" s="175"/>
      <c r="AF152" s="175"/>
      <c r="AG152" s="630"/>
      <c r="AH152" s="1287"/>
      <c r="AI152" s="1288"/>
      <c r="AJ152" s="1288"/>
      <c r="AK152" s="1289"/>
      <c r="AL152" s="1228"/>
      <c r="AM152" s="1229"/>
      <c r="AN152" s="1232"/>
      <c r="AO152" s="1233"/>
      <c r="AP152" s="1242"/>
      <c r="AQ152" s="1243"/>
      <c r="AR152" s="1246"/>
      <c r="AS152" s="1247"/>
      <c r="AT152" s="1247"/>
      <c r="AU152" s="1242"/>
      <c r="AV152" s="1277"/>
      <c r="AW152" s="90"/>
      <c r="AX152" s="90"/>
    </row>
    <row r="153" spans="2:50" ht="13.5" customHeight="1">
      <c r="B153" s="1208"/>
      <c r="C153" s="1213"/>
      <c r="D153" s="1214"/>
      <c r="E153" s="1270" t="s">
        <v>222</v>
      </c>
      <c r="F153" s="1271"/>
      <c r="G153" s="1271"/>
      <c r="H153" s="1272"/>
      <c r="I153" s="631"/>
      <c r="J153" s="170"/>
      <c r="K153" s="170"/>
      <c r="L153" s="170"/>
      <c r="M153" s="170"/>
      <c r="N153" s="170"/>
      <c r="O153" s="170"/>
      <c r="P153" s="170"/>
      <c r="Q153" s="632"/>
      <c r="R153" s="172"/>
      <c r="S153" s="172"/>
      <c r="T153" s="170"/>
      <c r="U153" s="170"/>
      <c r="V153" s="170"/>
      <c r="W153" s="633"/>
      <c r="X153" s="634"/>
      <c r="Y153" s="634"/>
      <c r="Z153" s="635"/>
      <c r="AA153" s="636"/>
      <c r="AB153" s="1273">
        <f>SUM(AB151:AC151)</f>
        <v>8.5254111405835538</v>
      </c>
      <c r="AC153" s="1273"/>
      <c r="AD153" s="637" t="s">
        <v>235</v>
      </c>
      <c r="AE153" s="170"/>
      <c r="AF153" s="170"/>
      <c r="AG153" s="170"/>
      <c r="AH153" s="1267">
        <f>SUM(AH150:AK151)</f>
        <v>957.53250464190978</v>
      </c>
      <c r="AI153" s="1268"/>
      <c r="AJ153" s="1268"/>
      <c r="AK153" s="1269"/>
      <c r="AL153" s="1228"/>
      <c r="AM153" s="1229"/>
      <c r="AN153" s="1232"/>
      <c r="AO153" s="1233"/>
      <c r="AP153" s="1242"/>
      <c r="AQ153" s="1243"/>
      <c r="AR153" s="1246"/>
      <c r="AS153" s="1247"/>
      <c r="AT153" s="1247"/>
      <c r="AU153" s="1242"/>
      <c r="AV153" s="1277"/>
      <c r="AW153" s="90"/>
      <c r="AX153" s="90"/>
    </row>
    <row r="154" spans="2:50" ht="13.5" customHeight="1">
      <c r="B154" s="1208"/>
      <c r="C154" s="1209" t="s">
        <v>234</v>
      </c>
      <c r="D154" s="1210"/>
      <c r="E154" s="1274" t="s">
        <v>233</v>
      </c>
      <c r="F154" s="1216"/>
      <c r="G154" s="1216"/>
      <c r="H154" s="1217"/>
      <c r="I154" s="614" t="s">
        <v>232</v>
      </c>
      <c r="J154" s="173"/>
      <c r="K154" s="173"/>
      <c r="L154" s="173"/>
      <c r="M154" s="173"/>
      <c r="N154" s="173"/>
      <c r="O154" s="173"/>
      <c r="P154" s="173"/>
      <c r="Q154" s="615"/>
      <c r="R154" s="354" t="s">
        <v>614</v>
      </c>
      <c r="S154" s="1275">
        <f>IF('様式11-5'!Y$1="LPG",0,IF(AF$24&lt;50,料金単価!$C$7,(IF(AF$24&lt;100,料金単価!$C$8,IF($AF$24&lt;250,料金単価!$C$9,IF($AF$24&lt;500,料金単価!$C$10,IF($AF$24&lt;800,料金単価!$C$11,料金単価!$C$12)))))))</f>
        <v>1210</v>
      </c>
      <c r="T154" s="1275"/>
      <c r="U154" s="173" t="s">
        <v>231</v>
      </c>
      <c r="V154" s="388"/>
      <c r="W154" s="174"/>
      <c r="X154" s="174"/>
      <c r="Y154" s="174"/>
      <c r="Z154" s="174"/>
      <c r="AA154" s="174"/>
      <c r="AB154" s="173">
        <v>1</v>
      </c>
      <c r="AC154" s="387" t="s">
        <v>229</v>
      </c>
      <c r="AD154" s="173"/>
      <c r="AE154" s="173"/>
      <c r="AF154" s="173"/>
      <c r="AG154" s="173"/>
      <c r="AH154" s="1223">
        <f>S154*AB154</f>
        <v>1210</v>
      </c>
      <c r="AI154" s="1224"/>
      <c r="AJ154" s="1224"/>
      <c r="AK154" s="1225"/>
      <c r="AL154" s="1254" t="s">
        <v>233</v>
      </c>
      <c r="AM154" s="1227"/>
      <c r="AN154" s="1230">
        <f>AN56</f>
        <v>0</v>
      </c>
      <c r="AO154" s="1231"/>
      <c r="AP154" s="1255" t="s">
        <v>645</v>
      </c>
      <c r="AQ154" s="1256"/>
      <c r="AR154" s="1257">
        <f>AN154*X156/1000</f>
        <v>0</v>
      </c>
      <c r="AS154" s="1258"/>
      <c r="AT154" s="1258"/>
      <c r="AU154" s="1259" t="s">
        <v>220</v>
      </c>
      <c r="AV154" s="1260"/>
      <c r="AW154" s="90"/>
      <c r="AX154" s="90"/>
    </row>
    <row r="155" spans="2:50" ht="13.5" customHeight="1">
      <c r="B155" s="1208"/>
      <c r="C155" s="1211"/>
      <c r="D155" s="1212"/>
      <c r="E155" s="1218"/>
      <c r="F155" s="1219"/>
      <c r="G155" s="1219"/>
      <c r="H155" s="1220"/>
      <c r="I155" s="638" t="s">
        <v>225</v>
      </c>
      <c r="J155" s="168"/>
      <c r="K155" s="168"/>
      <c r="L155" s="168"/>
      <c r="M155" s="168"/>
      <c r="N155" s="168"/>
      <c r="O155" s="168"/>
      <c r="P155" s="168" t="s">
        <v>228</v>
      </c>
      <c r="Q155" s="639"/>
      <c r="R155" s="179" t="s">
        <v>614</v>
      </c>
      <c r="S155" s="1261">
        <f>IF(P155="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123.69</v>
      </c>
      <c r="T155" s="1261"/>
      <c r="U155" s="168" t="s">
        <v>226</v>
      </c>
      <c r="V155" s="640" t="s">
        <v>669</v>
      </c>
      <c r="W155" s="641">
        <f>W144</f>
        <v>-37.96</v>
      </c>
      <c r="X155" s="642" t="s">
        <v>618</v>
      </c>
      <c r="Y155" s="623" t="s">
        <v>647</v>
      </c>
      <c r="Z155" s="1295">
        <f>IF('様式11-5'!Y$1="LPG",0,AF$24)</f>
        <v>0</v>
      </c>
      <c r="AA155" s="1295"/>
      <c r="AB155" s="168" t="s">
        <v>648</v>
      </c>
      <c r="AC155" s="168"/>
      <c r="AD155" s="168"/>
      <c r="AE155" s="168"/>
      <c r="AF155" s="168"/>
      <c r="AG155" s="168"/>
      <c r="AH155" s="1263">
        <f>(S155+W155)*Z155</f>
        <v>0</v>
      </c>
      <c r="AI155" s="1264"/>
      <c r="AJ155" s="1264"/>
      <c r="AK155" s="1265"/>
      <c r="AL155" s="1228"/>
      <c r="AM155" s="1229"/>
      <c r="AN155" s="1232"/>
      <c r="AO155" s="1233"/>
      <c r="AP155" s="1242"/>
      <c r="AQ155" s="1243"/>
      <c r="AR155" s="1246"/>
      <c r="AS155" s="1247"/>
      <c r="AT155" s="1247"/>
      <c r="AU155" s="1250"/>
      <c r="AV155" s="1251"/>
      <c r="AW155" s="90"/>
      <c r="AX155" s="90"/>
    </row>
    <row r="156" spans="2:50" ht="13.5" customHeight="1">
      <c r="B156" s="1208"/>
      <c r="C156" s="1211"/>
      <c r="D156" s="1212"/>
      <c r="E156" s="1270" t="s">
        <v>222</v>
      </c>
      <c r="F156" s="1271"/>
      <c r="G156" s="1271"/>
      <c r="H156" s="1272"/>
      <c r="I156" s="631"/>
      <c r="J156" s="170"/>
      <c r="K156" s="170"/>
      <c r="L156" s="170"/>
      <c r="M156" s="170"/>
      <c r="N156" s="170"/>
      <c r="O156" s="170"/>
      <c r="P156" s="170"/>
      <c r="Q156" s="632"/>
      <c r="R156" s="172"/>
      <c r="S156" s="172"/>
      <c r="T156" s="170"/>
      <c r="U156" s="170"/>
      <c r="V156" s="170"/>
      <c r="W156" s="633"/>
      <c r="X156" s="634"/>
      <c r="Y156" s="634"/>
      <c r="Z156" s="1266">
        <f>SUM(Z155:Z155)</f>
        <v>0</v>
      </c>
      <c r="AA156" s="1266"/>
      <c r="AB156" s="635" t="s">
        <v>221</v>
      </c>
      <c r="AC156" s="635"/>
      <c r="AD156" s="170"/>
      <c r="AE156" s="170"/>
      <c r="AF156" s="170"/>
      <c r="AG156" s="170"/>
      <c r="AH156" s="1267">
        <f>SUM(AH154:AK155)</f>
        <v>1210</v>
      </c>
      <c r="AI156" s="1268"/>
      <c r="AJ156" s="1268"/>
      <c r="AK156" s="1269"/>
      <c r="AL156" s="1238"/>
      <c r="AM156" s="1239"/>
      <c r="AN156" s="1240"/>
      <c r="AO156" s="1241"/>
      <c r="AP156" s="1244"/>
      <c r="AQ156" s="1245"/>
      <c r="AR156" s="1248"/>
      <c r="AS156" s="1249"/>
      <c r="AT156" s="1249"/>
      <c r="AU156" s="1252"/>
      <c r="AV156" s="1253"/>
      <c r="AW156" s="90"/>
      <c r="AX156" s="90"/>
    </row>
    <row r="157" spans="2:50" ht="13.5" customHeight="1">
      <c r="B157" s="1208"/>
      <c r="C157" s="1211"/>
      <c r="D157" s="1212"/>
      <c r="E157" s="1274" t="s">
        <v>649</v>
      </c>
      <c r="F157" s="1216"/>
      <c r="G157" s="1216"/>
      <c r="H157" s="1217"/>
      <c r="I157" s="614" t="s">
        <v>232</v>
      </c>
      <c r="J157" s="173"/>
      <c r="K157" s="173"/>
      <c r="L157" s="173"/>
      <c r="M157" s="173"/>
      <c r="N157" s="173"/>
      <c r="O157" s="173"/>
      <c r="P157" s="173"/>
      <c r="Q157" s="615"/>
      <c r="R157" s="1224">
        <f>$R$36</f>
        <v>0</v>
      </c>
      <c r="S157" s="1224"/>
      <c r="T157" s="173" t="s">
        <v>231</v>
      </c>
      <c r="U157" s="173"/>
      <c r="V157" s="174"/>
      <c r="W157" s="174"/>
      <c r="X157" s="174"/>
      <c r="Y157" s="174"/>
      <c r="Z157" s="174"/>
      <c r="AA157" s="174"/>
      <c r="AB157" s="173">
        <v>1</v>
      </c>
      <c r="AC157" s="387" t="s">
        <v>229</v>
      </c>
      <c r="AD157" s="173"/>
      <c r="AE157" s="173"/>
      <c r="AF157" s="173"/>
      <c r="AG157" s="173"/>
      <c r="AH157" s="1223">
        <f>R157*AB157</f>
        <v>0</v>
      </c>
      <c r="AI157" s="1224"/>
      <c r="AJ157" s="1224"/>
      <c r="AK157" s="1225"/>
      <c r="AL157" s="1228" t="s">
        <v>621</v>
      </c>
      <c r="AM157" s="1229"/>
      <c r="AN157" s="1232">
        <f>AN59</f>
        <v>0</v>
      </c>
      <c r="AO157" s="1233"/>
      <c r="AP157" s="1242" t="s">
        <v>645</v>
      </c>
      <c r="AQ157" s="1243"/>
      <c r="AR157" s="1246">
        <f>AN157*X159/1000</f>
        <v>0</v>
      </c>
      <c r="AS157" s="1247"/>
      <c r="AT157" s="1247"/>
      <c r="AU157" s="1250" t="s">
        <v>220</v>
      </c>
      <c r="AV157" s="1251"/>
      <c r="AW157" s="90"/>
      <c r="AX157" s="90"/>
    </row>
    <row r="158" spans="2:50" ht="13.5" customHeight="1">
      <c r="B158" s="1208"/>
      <c r="C158" s="1211"/>
      <c r="D158" s="1212"/>
      <c r="E158" s="1218"/>
      <c r="F158" s="1219"/>
      <c r="G158" s="1219"/>
      <c r="H158" s="1220"/>
      <c r="I158" s="638" t="s">
        <v>225</v>
      </c>
      <c r="J158" s="168"/>
      <c r="K158" s="168"/>
      <c r="L158" s="168"/>
      <c r="M158" s="168"/>
      <c r="N158" s="168"/>
      <c r="O158" s="168"/>
      <c r="P158" s="168"/>
      <c r="Q158" s="639"/>
      <c r="R158" s="1290">
        <f>$R$37</f>
        <v>296</v>
      </c>
      <c r="S158" s="1291"/>
      <c r="T158" s="168" t="s">
        <v>226</v>
      </c>
      <c r="U158" s="168"/>
      <c r="V158" s="168"/>
      <c r="W158" s="168"/>
      <c r="X158" s="1292">
        <f>IF('様式11-5'!Y$1="LPG",AB$25,0)</f>
        <v>0</v>
      </c>
      <c r="Y158" s="1293"/>
      <c r="Z158" s="168" t="s">
        <v>648</v>
      </c>
      <c r="AA158" s="168"/>
      <c r="AB158" s="168"/>
      <c r="AC158" s="169"/>
      <c r="AD158" s="168"/>
      <c r="AE158" s="168"/>
      <c r="AF158" s="168"/>
      <c r="AG158" s="168"/>
      <c r="AH158" s="1263">
        <f>R158*X158</f>
        <v>0</v>
      </c>
      <c r="AI158" s="1264"/>
      <c r="AJ158" s="1264"/>
      <c r="AK158" s="1265"/>
      <c r="AL158" s="1228"/>
      <c r="AM158" s="1229"/>
      <c r="AN158" s="1232"/>
      <c r="AO158" s="1233"/>
      <c r="AP158" s="1242"/>
      <c r="AQ158" s="1243"/>
      <c r="AR158" s="1246"/>
      <c r="AS158" s="1247"/>
      <c r="AT158" s="1247"/>
      <c r="AU158" s="1250"/>
      <c r="AV158" s="1251"/>
      <c r="AW158" s="90"/>
      <c r="AX158" s="90"/>
    </row>
    <row r="159" spans="2:50" ht="13.5" customHeight="1" thickBot="1">
      <c r="B159" s="1208"/>
      <c r="C159" s="1213"/>
      <c r="D159" s="1214"/>
      <c r="E159" s="1270" t="s">
        <v>222</v>
      </c>
      <c r="F159" s="1271"/>
      <c r="G159" s="1271"/>
      <c r="H159" s="1272"/>
      <c r="I159" s="631"/>
      <c r="J159" s="170"/>
      <c r="K159" s="170"/>
      <c r="L159" s="170"/>
      <c r="M159" s="170"/>
      <c r="N159" s="170"/>
      <c r="O159" s="170"/>
      <c r="P159" s="170"/>
      <c r="Q159" s="632"/>
      <c r="R159" s="172"/>
      <c r="S159" s="172"/>
      <c r="T159" s="170"/>
      <c r="U159" s="170"/>
      <c r="V159" s="170"/>
      <c r="W159" s="633"/>
      <c r="X159" s="1294">
        <f>SUM(X158:Y158)</f>
        <v>0</v>
      </c>
      <c r="Y159" s="1294"/>
      <c r="Z159" s="170" t="s">
        <v>221</v>
      </c>
      <c r="AA159" s="170"/>
      <c r="AB159" s="170"/>
      <c r="AC159" s="171"/>
      <c r="AD159" s="170"/>
      <c r="AE159" s="170"/>
      <c r="AF159" s="170"/>
      <c r="AG159" s="170"/>
      <c r="AH159" s="1267">
        <f>SUM(AH157:AK158)</f>
        <v>0</v>
      </c>
      <c r="AI159" s="1268"/>
      <c r="AJ159" s="1268"/>
      <c r="AK159" s="1269"/>
      <c r="AL159" s="1238"/>
      <c r="AM159" s="1239"/>
      <c r="AN159" s="1240"/>
      <c r="AO159" s="1241"/>
      <c r="AP159" s="1244"/>
      <c r="AQ159" s="1245"/>
      <c r="AR159" s="1248"/>
      <c r="AS159" s="1249"/>
      <c r="AT159" s="1249"/>
      <c r="AU159" s="1252"/>
      <c r="AV159" s="1253"/>
      <c r="AW159" s="90"/>
      <c r="AX159" s="90"/>
    </row>
    <row r="160" spans="2:50" ht="13.5" customHeight="1">
      <c r="B160" s="645"/>
      <c r="C160" s="645"/>
      <c r="D160" s="645"/>
      <c r="E160" s="356"/>
      <c r="F160" s="356"/>
      <c r="G160" s="356"/>
      <c r="H160" s="356"/>
      <c r="I160" s="359"/>
      <c r="J160" s="359"/>
      <c r="K160" s="359"/>
      <c r="L160" s="359"/>
      <c r="M160" s="359"/>
      <c r="N160" s="359"/>
      <c r="O160" s="359"/>
      <c r="P160" s="359"/>
      <c r="Q160" s="359"/>
      <c r="R160" s="357"/>
      <c r="S160" s="357"/>
      <c r="T160" s="359"/>
      <c r="U160" s="359"/>
      <c r="V160" s="358"/>
      <c r="W160" s="358"/>
      <c r="X160" s="358"/>
      <c r="Y160" s="358"/>
      <c r="Z160" s="358"/>
      <c r="AA160" s="358"/>
      <c r="AB160" s="359"/>
      <c r="AC160" s="360"/>
      <c r="AD160" s="359"/>
      <c r="AE160" s="359"/>
      <c r="AF160" s="359"/>
      <c r="AG160" s="359"/>
      <c r="AH160" s="357"/>
      <c r="AI160" s="357"/>
      <c r="AJ160" s="357"/>
      <c r="AK160" s="357"/>
      <c r="AL160" s="356"/>
      <c r="AM160" s="645"/>
      <c r="AN160" s="361"/>
      <c r="AO160" s="361"/>
      <c r="AP160" s="361"/>
      <c r="AQ160" s="361"/>
      <c r="AR160" s="646"/>
      <c r="AS160" s="646"/>
      <c r="AT160" s="646"/>
      <c r="AU160" s="646"/>
      <c r="AV160" s="646"/>
      <c r="AW160" s="90"/>
      <c r="AX160" s="90"/>
    </row>
    <row r="161" spans="2:50" ht="13.5" customHeight="1" thickBot="1">
      <c r="B161" s="647" t="s">
        <v>670</v>
      </c>
      <c r="C161" s="648"/>
      <c r="D161" s="648"/>
      <c r="E161" s="362"/>
      <c r="F161" s="362"/>
      <c r="G161" s="362"/>
      <c r="H161" s="362"/>
      <c r="I161" s="365"/>
      <c r="J161" s="365"/>
      <c r="K161" s="365"/>
      <c r="L161" s="365"/>
      <c r="M161" s="365"/>
      <c r="N161" s="365"/>
      <c r="O161" s="365"/>
      <c r="P161" s="365"/>
      <c r="Q161" s="365"/>
      <c r="R161" s="363"/>
      <c r="S161" s="363"/>
      <c r="T161" s="365"/>
      <c r="U161" s="365"/>
      <c r="V161" s="364"/>
      <c r="W161" s="364"/>
      <c r="X161" s="364"/>
      <c r="Y161" s="364"/>
      <c r="Z161" s="364"/>
      <c r="AA161" s="364"/>
      <c r="AB161" s="365"/>
      <c r="AC161" s="366"/>
      <c r="AD161" s="365"/>
      <c r="AE161" s="365"/>
      <c r="AF161" s="365"/>
      <c r="AG161" s="365"/>
      <c r="AH161" s="363"/>
      <c r="AI161" s="363"/>
      <c r="AJ161" s="363"/>
      <c r="AK161" s="363"/>
      <c r="AL161" s="362"/>
      <c r="AM161" s="648"/>
      <c r="AN161" s="367"/>
      <c r="AO161" s="367"/>
      <c r="AP161" s="367"/>
      <c r="AQ161" s="367"/>
      <c r="AR161" s="649"/>
      <c r="AS161" s="649"/>
      <c r="AT161" s="649"/>
      <c r="AU161" s="649"/>
      <c r="AV161" s="649"/>
      <c r="AW161" s="90"/>
      <c r="AX161" s="90"/>
    </row>
    <row r="162" spans="2:50">
      <c r="B162" s="1234" t="s">
        <v>259</v>
      </c>
      <c r="C162" s="981"/>
      <c r="D162" s="981"/>
      <c r="E162" s="980" t="s">
        <v>173</v>
      </c>
      <c r="F162" s="981"/>
      <c r="G162" s="981"/>
      <c r="H162" s="982"/>
      <c r="I162" s="980" t="s">
        <v>258</v>
      </c>
      <c r="J162" s="981"/>
      <c r="K162" s="981"/>
      <c r="L162" s="981"/>
      <c r="M162" s="981"/>
      <c r="N162" s="981"/>
      <c r="O162" s="981"/>
      <c r="P162" s="981"/>
      <c r="Q162" s="982"/>
      <c r="R162" s="980" t="s">
        <v>257</v>
      </c>
      <c r="S162" s="981"/>
      <c r="T162" s="981"/>
      <c r="U162" s="981"/>
      <c r="V162" s="981"/>
      <c r="W162" s="981"/>
      <c r="X162" s="981"/>
      <c r="Y162" s="981"/>
      <c r="Z162" s="981"/>
      <c r="AA162" s="981"/>
      <c r="AB162" s="981"/>
      <c r="AC162" s="981"/>
      <c r="AD162" s="981"/>
      <c r="AE162" s="981"/>
      <c r="AF162" s="981"/>
      <c r="AG162" s="982"/>
      <c r="AH162" s="980" t="s">
        <v>256</v>
      </c>
      <c r="AI162" s="981"/>
      <c r="AJ162" s="981"/>
      <c r="AK162" s="1235"/>
      <c r="AL162" s="1236" t="s">
        <v>173</v>
      </c>
      <c r="AM162" s="1237"/>
      <c r="AN162" s="1010" t="s">
        <v>255</v>
      </c>
      <c r="AO162" s="1011"/>
      <c r="AP162" s="1011"/>
      <c r="AQ162" s="1206"/>
      <c r="AR162" s="1010" t="s">
        <v>254</v>
      </c>
      <c r="AS162" s="1011"/>
      <c r="AT162" s="1011"/>
      <c r="AU162" s="1011"/>
      <c r="AV162" s="1012"/>
      <c r="AW162" s="90"/>
      <c r="AX162" s="90"/>
    </row>
    <row r="163" spans="2:50">
      <c r="B163" s="1226" t="s">
        <v>253</v>
      </c>
      <c r="C163" s="1227"/>
      <c r="D163" s="1320"/>
      <c r="E163" s="1215" t="s">
        <v>252</v>
      </c>
      <c r="F163" s="1216"/>
      <c r="G163" s="1216"/>
      <c r="H163" s="1217"/>
      <c r="I163" s="614" t="s">
        <v>232</v>
      </c>
      <c r="J163" s="173"/>
      <c r="K163" s="173"/>
      <c r="L163" s="173"/>
      <c r="M163" s="173"/>
      <c r="N163" s="173"/>
      <c r="O163" s="173"/>
      <c r="P163" s="173"/>
      <c r="Q163" s="615"/>
      <c r="R163" s="1221"/>
      <c r="S163" s="1221"/>
      <c r="T163" s="173"/>
      <c r="U163" s="173"/>
      <c r="V163" s="173"/>
      <c r="W163" s="1222"/>
      <c r="X163" s="1222"/>
      <c r="Y163" s="173"/>
      <c r="Z163" s="173"/>
      <c r="AA163" s="173"/>
      <c r="AB163" s="173"/>
      <c r="AC163" s="173"/>
      <c r="AD163" s="181"/>
      <c r="AE163" s="173"/>
      <c r="AF163" s="173"/>
      <c r="AG163" s="173"/>
      <c r="AH163" s="1223">
        <f>AH29+AH40+AH51+AH62+AH73+AH84+AH95+AH106+AH117+AH128+AH139+AH150</f>
        <v>10006.968517241379</v>
      </c>
      <c r="AI163" s="1224"/>
      <c r="AJ163" s="1224"/>
      <c r="AK163" s="1225"/>
      <c r="AL163" s="1226" t="s">
        <v>166</v>
      </c>
      <c r="AM163" s="1227"/>
      <c r="AN163" s="1230">
        <f>AN29</f>
        <v>0.43099999999999999</v>
      </c>
      <c r="AO163" s="1231"/>
      <c r="AP163" s="1255" t="s">
        <v>655</v>
      </c>
      <c r="AQ163" s="1256"/>
      <c r="AR163" s="1257">
        <f>AN163*AB169/1000</f>
        <v>0.34808431434135784</v>
      </c>
      <c r="AS163" s="1258"/>
      <c r="AT163" s="1258"/>
      <c r="AU163" s="1255" t="s">
        <v>220</v>
      </c>
      <c r="AV163" s="1276"/>
      <c r="AW163" s="650"/>
      <c r="AX163" s="90"/>
    </row>
    <row r="164" spans="2:50">
      <c r="B164" s="1228"/>
      <c r="C164" s="1229"/>
      <c r="D164" s="1321"/>
      <c r="E164" s="1218"/>
      <c r="F164" s="1219"/>
      <c r="G164" s="1219"/>
      <c r="H164" s="1220"/>
      <c r="I164" s="1307" t="s">
        <v>225</v>
      </c>
      <c r="J164" s="1293"/>
      <c r="K164" s="1308"/>
      <c r="L164" s="1281" t="s">
        <v>246</v>
      </c>
      <c r="M164" s="1293"/>
      <c r="N164" s="1293"/>
      <c r="O164" s="1308"/>
      <c r="P164" s="1281" t="s">
        <v>245</v>
      </c>
      <c r="Q164" s="1282"/>
      <c r="R164" s="179"/>
      <c r="S164" s="178"/>
      <c r="T164" s="616"/>
      <c r="U164" s="618"/>
      <c r="V164" s="616"/>
      <c r="W164" s="618"/>
      <c r="X164" s="619"/>
      <c r="Y164" s="169"/>
      <c r="Z164" s="619"/>
      <c r="AA164" s="177"/>
      <c r="AB164" s="1309">
        <f>AB41+AB63+AB52</f>
        <v>103.60379840848806</v>
      </c>
      <c r="AC164" s="1309"/>
      <c r="AD164" s="169" t="s">
        <v>653</v>
      </c>
      <c r="AE164" s="169"/>
      <c r="AF164" s="169"/>
      <c r="AG164" s="620"/>
      <c r="AH164" s="1284">
        <f>AH41+AH63+AH52</f>
        <v>1615.1832171883286</v>
      </c>
      <c r="AI164" s="1285"/>
      <c r="AJ164" s="1285"/>
      <c r="AK164" s="1286"/>
      <c r="AL164" s="1228"/>
      <c r="AM164" s="1229"/>
      <c r="AN164" s="1232"/>
      <c r="AO164" s="1233"/>
      <c r="AP164" s="1242"/>
      <c r="AQ164" s="1243"/>
      <c r="AR164" s="1246"/>
      <c r="AS164" s="1247"/>
      <c r="AT164" s="1247"/>
      <c r="AU164" s="1242"/>
      <c r="AV164" s="1277"/>
      <c r="AW164" s="650"/>
      <c r="AX164" s="650"/>
    </row>
    <row r="165" spans="2:50">
      <c r="B165" s="1228"/>
      <c r="C165" s="1229"/>
      <c r="D165" s="1321"/>
      <c r="E165" s="1218"/>
      <c r="F165" s="1219"/>
      <c r="G165" s="1219"/>
      <c r="H165" s="1220"/>
      <c r="I165" s="1278"/>
      <c r="J165" s="1229"/>
      <c r="K165" s="1279"/>
      <c r="L165" s="1280"/>
      <c r="M165" s="1229"/>
      <c r="N165" s="1229"/>
      <c r="O165" s="1279"/>
      <c r="P165" s="1281" t="s">
        <v>228</v>
      </c>
      <c r="Q165" s="1282"/>
      <c r="R165" s="179"/>
      <c r="S165" s="178"/>
      <c r="T165" s="616"/>
      <c r="U165" s="618"/>
      <c r="V165" s="616"/>
      <c r="W165" s="618"/>
      <c r="X165" s="619"/>
      <c r="Y165" s="169"/>
      <c r="Z165" s="619"/>
      <c r="AA165" s="177"/>
      <c r="AB165" s="1309">
        <f>AB30+AB74+AB151</f>
        <v>51.708541114058349</v>
      </c>
      <c r="AC165" s="1309"/>
      <c r="AD165" s="169" t="s">
        <v>613</v>
      </c>
      <c r="AE165" s="169"/>
      <c r="AF165" s="169"/>
      <c r="AG165" s="620"/>
      <c r="AH165" s="1284">
        <f>AH30+AH74+AH151</f>
        <v>749.77384615384608</v>
      </c>
      <c r="AI165" s="1285"/>
      <c r="AJ165" s="1285"/>
      <c r="AK165" s="1286"/>
      <c r="AL165" s="1228"/>
      <c r="AM165" s="1229"/>
      <c r="AN165" s="1232"/>
      <c r="AO165" s="1233"/>
      <c r="AP165" s="1242"/>
      <c r="AQ165" s="1243"/>
      <c r="AR165" s="1246"/>
      <c r="AS165" s="1247"/>
      <c r="AT165" s="1247"/>
      <c r="AU165" s="1242"/>
      <c r="AV165" s="1277"/>
      <c r="AW165" s="650"/>
      <c r="AX165" s="90"/>
    </row>
    <row r="166" spans="2:50">
      <c r="B166" s="1228"/>
      <c r="C166" s="1229"/>
      <c r="D166" s="1321"/>
      <c r="E166" s="1218"/>
      <c r="F166" s="1219"/>
      <c r="G166" s="1219"/>
      <c r="H166" s="1220"/>
      <c r="I166" s="1278"/>
      <c r="J166" s="1229"/>
      <c r="K166" s="1279"/>
      <c r="L166" s="1281" t="s">
        <v>244</v>
      </c>
      <c r="M166" s="1293"/>
      <c r="N166" s="1293"/>
      <c r="O166" s="1308"/>
      <c r="P166" s="1281" t="s">
        <v>228</v>
      </c>
      <c r="Q166" s="1282"/>
      <c r="R166" s="176"/>
      <c r="S166" s="180"/>
      <c r="T166" s="651"/>
      <c r="U166" s="618"/>
      <c r="V166" s="651"/>
      <c r="W166" s="652"/>
      <c r="X166" s="629"/>
      <c r="Y166" s="175"/>
      <c r="Z166" s="629"/>
      <c r="AA166" s="371"/>
      <c r="AB166" s="1323">
        <f>AB96+AB107+AB118+AB129+AB85+AB140</f>
        <v>652.3078793669149</v>
      </c>
      <c r="AC166" s="1323"/>
      <c r="AD166" s="175" t="s">
        <v>653</v>
      </c>
      <c r="AE166" s="175"/>
      <c r="AF166" s="175"/>
      <c r="AG166" s="630"/>
      <c r="AH166" s="1284">
        <f>AH96+AH107+AH118+AH129+AH85+AH140</f>
        <v>9458.4642508202687</v>
      </c>
      <c r="AI166" s="1285"/>
      <c r="AJ166" s="1285"/>
      <c r="AK166" s="1286"/>
      <c r="AL166" s="1228"/>
      <c r="AM166" s="1229"/>
      <c r="AN166" s="1232"/>
      <c r="AO166" s="1233"/>
      <c r="AP166" s="1242"/>
      <c r="AQ166" s="1243"/>
      <c r="AR166" s="1246"/>
      <c r="AS166" s="1247"/>
      <c r="AT166" s="1247"/>
      <c r="AU166" s="1242"/>
      <c r="AV166" s="1277"/>
      <c r="AW166" s="650"/>
      <c r="AX166" s="90"/>
    </row>
    <row r="167" spans="2:50">
      <c r="B167" s="1228"/>
      <c r="C167" s="1229"/>
      <c r="D167" s="1321"/>
      <c r="E167" s="1218"/>
      <c r="F167" s="1219"/>
      <c r="G167" s="1219"/>
      <c r="H167" s="1220"/>
      <c r="I167" s="1278"/>
      <c r="J167" s="1229"/>
      <c r="K167" s="1279"/>
      <c r="L167" s="1281" t="s">
        <v>241</v>
      </c>
      <c r="M167" s="1293"/>
      <c r="N167" s="1293"/>
      <c r="O167" s="1308"/>
      <c r="P167" s="1281" t="s">
        <v>228</v>
      </c>
      <c r="Q167" s="1282"/>
      <c r="R167" s="179"/>
      <c r="S167" s="178"/>
      <c r="T167" s="616"/>
      <c r="U167" s="618"/>
      <c r="V167" s="616"/>
      <c r="W167" s="618"/>
      <c r="X167" s="619"/>
      <c r="Y167" s="169"/>
      <c r="Z167" s="619"/>
      <c r="AA167" s="177"/>
      <c r="AB167" s="1309" t="s">
        <v>671</v>
      </c>
      <c r="AC167" s="1309"/>
      <c r="AD167" s="169" t="s">
        <v>653</v>
      </c>
      <c r="AE167" s="169"/>
      <c r="AF167" s="169"/>
      <c r="AG167" s="620"/>
      <c r="AH167" s="1284" t="s">
        <v>604</v>
      </c>
      <c r="AI167" s="1285"/>
      <c r="AJ167" s="1285"/>
      <c r="AK167" s="1286"/>
      <c r="AL167" s="1228"/>
      <c r="AM167" s="1229"/>
      <c r="AN167" s="1232"/>
      <c r="AO167" s="1233"/>
      <c r="AP167" s="1242"/>
      <c r="AQ167" s="1243"/>
      <c r="AR167" s="1246"/>
      <c r="AS167" s="1247"/>
      <c r="AT167" s="1247"/>
      <c r="AU167" s="1242"/>
      <c r="AV167" s="1277"/>
      <c r="AW167" s="650"/>
      <c r="AX167" s="90"/>
    </row>
    <row r="168" spans="2:50">
      <c r="B168" s="1228"/>
      <c r="C168" s="1229"/>
      <c r="D168" s="1321"/>
      <c r="E168" s="1218"/>
      <c r="F168" s="1219"/>
      <c r="G168" s="1219"/>
      <c r="H168" s="1220"/>
      <c r="I168" s="621"/>
      <c r="J168" s="622"/>
      <c r="K168" s="622"/>
      <c r="L168" s="623"/>
      <c r="M168" s="623"/>
      <c r="N168" s="623"/>
      <c r="O168" s="623"/>
      <c r="P168" s="623"/>
      <c r="Q168" s="624"/>
      <c r="R168" s="176"/>
      <c r="S168" s="625"/>
      <c r="T168" s="626"/>
      <c r="U168" s="627"/>
      <c r="V168" s="626"/>
      <c r="W168" s="628"/>
      <c r="X168" s="629"/>
      <c r="Y168" s="175"/>
      <c r="Z168" s="629"/>
      <c r="AA168" s="371"/>
      <c r="AB168" s="653"/>
      <c r="AC168" s="653"/>
      <c r="AD168" s="175"/>
      <c r="AE168" s="175"/>
      <c r="AF168" s="175"/>
      <c r="AG168" s="630"/>
      <c r="AH168" s="1287"/>
      <c r="AI168" s="1288"/>
      <c r="AJ168" s="1288"/>
      <c r="AK168" s="1289"/>
      <c r="AL168" s="1228"/>
      <c r="AM168" s="1229"/>
      <c r="AN168" s="1232"/>
      <c r="AO168" s="1233"/>
      <c r="AP168" s="1242"/>
      <c r="AQ168" s="1243"/>
      <c r="AR168" s="1246"/>
      <c r="AS168" s="1247"/>
      <c r="AT168" s="1247"/>
      <c r="AU168" s="1242"/>
      <c r="AV168" s="1277"/>
      <c r="AW168" s="650"/>
      <c r="AX168" s="90"/>
    </row>
    <row r="169" spans="2:50">
      <c r="B169" s="1228"/>
      <c r="C169" s="1229"/>
      <c r="D169" s="1321"/>
      <c r="E169" s="1270" t="s">
        <v>222</v>
      </c>
      <c r="F169" s="1271"/>
      <c r="G169" s="1271"/>
      <c r="H169" s="1272"/>
      <c r="I169" s="631"/>
      <c r="J169" s="170"/>
      <c r="K169" s="170"/>
      <c r="L169" s="170"/>
      <c r="M169" s="170"/>
      <c r="N169" s="170"/>
      <c r="O169" s="170"/>
      <c r="P169" s="170"/>
      <c r="Q169" s="632"/>
      <c r="R169" s="172"/>
      <c r="S169" s="172"/>
      <c r="T169" s="170"/>
      <c r="U169" s="170"/>
      <c r="V169" s="170"/>
      <c r="W169" s="633"/>
      <c r="X169" s="634"/>
      <c r="Y169" s="634"/>
      <c r="Z169" s="635"/>
      <c r="AA169" s="636"/>
      <c r="AB169" s="1298">
        <f>SUM(AB164:AC168)</f>
        <v>807.62021888946128</v>
      </c>
      <c r="AC169" s="1298"/>
      <c r="AD169" s="637" t="s">
        <v>235</v>
      </c>
      <c r="AE169" s="170"/>
      <c r="AF169" s="170"/>
      <c r="AG169" s="170"/>
      <c r="AH169" s="1267">
        <f>SUM(AH163:AK167)</f>
        <v>21830.389831403823</v>
      </c>
      <c r="AI169" s="1268"/>
      <c r="AJ169" s="1268"/>
      <c r="AK169" s="1269"/>
      <c r="AL169" s="1228"/>
      <c r="AM169" s="1229"/>
      <c r="AN169" s="1232"/>
      <c r="AO169" s="1233"/>
      <c r="AP169" s="1242"/>
      <c r="AQ169" s="1243"/>
      <c r="AR169" s="1246"/>
      <c r="AS169" s="1247"/>
      <c r="AT169" s="1247"/>
      <c r="AU169" s="1242"/>
      <c r="AV169" s="1277"/>
      <c r="AW169" s="650"/>
      <c r="AX169" s="90"/>
    </row>
    <row r="170" spans="2:50">
      <c r="B170" s="1226" t="s">
        <v>234</v>
      </c>
      <c r="C170" s="1227"/>
      <c r="D170" s="1320"/>
      <c r="E170" s="1274" t="s">
        <v>233</v>
      </c>
      <c r="F170" s="1216"/>
      <c r="G170" s="1216"/>
      <c r="H170" s="1217"/>
      <c r="I170" s="614" t="s">
        <v>232</v>
      </c>
      <c r="J170" s="173"/>
      <c r="K170" s="173"/>
      <c r="L170" s="173"/>
      <c r="M170" s="173"/>
      <c r="N170" s="173"/>
      <c r="O170" s="173"/>
      <c r="P170" s="173"/>
      <c r="Q170" s="615"/>
      <c r="R170" s="354"/>
      <c r="S170" s="1275"/>
      <c r="T170" s="1275"/>
      <c r="U170" s="173"/>
      <c r="V170" s="388"/>
      <c r="W170" s="174"/>
      <c r="X170" s="174"/>
      <c r="Y170" s="174"/>
      <c r="Z170" s="174"/>
      <c r="AA170" s="174"/>
      <c r="AB170" s="654"/>
      <c r="AC170" s="654"/>
      <c r="AD170" s="173"/>
      <c r="AE170" s="173"/>
      <c r="AF170" s="173"/>
      <c r="AG170" s="173"/>
      <c r="AH170" s="1223">
        <f>AH33+AH44+AH55+AH66+AH77+AH88+AH99+AH110+AH121+AH132+AH143+AH154</f>
        <v>20240</v>
      </c>
      <c r="AI170" s="1224"/>
      <c r="AJ170" s="1224"/>
      <c r="AK170" s="1225"/>
      <c r="AL170" s="1254" t="s">
        <v>233</v>
      </c>
      <c r="AM170" s="1227"/>
      <c r="AN170" s="1230">
        <f>AN33</f>
        <v>2.29</v>
      </c>
      <c r="AO170" s="1231"/>
      <c r="AP170" s="1255" t="s">
        <v>632</v>
      </c>
      <c r="AQ170" s="1256"/>
      <c r="AR170" s="1257">
        <f>AN170*AB173/1000</f>
        <v>1.6908028471530037</v>
      </c>
      <c r="AS170" s="1258"/>
      <c r="AT170" s="1258"/>
      <c r="AU170" s="1259" t="s">
        <v>220</v>
      </c>
      <c r="AV170" s="1260"/>
      <c r="AW170" s="650"/>
      <c r="AX170" s="90"/>
    </row>
    <row r="171" spans="2:50">
      <c r="B171" s="1228"/>
      <c r="C171" s="1229"/>
      <c r="D171" s="1321"/>
      <c r="E171" s="1218"/>
      <c r="F171" s="1219"/>
      <c r="G171" s="1219"/>
      <c r="H171" s="1220"/>
      <c r="I171" s="638" t="s">
        <v>225</v>
      </c>
      <c r="J171" s="168"/>
      <c r="K171" s="168"/>
      <c r="L171" s="168"/>
      <c r="M171" s="168"/>
      <c r="N171" s="168"/>
      <c r="O171" s="168"/>
      <c r="P171" s="168" t="s">
        <v>228</v>
      </c>
      <c r="Q171" s="639"/>
      <c r="R171" s="179"/>
      <c r="S171" s="1261"/>
      <c r="T171" s="1261"/>
      <c r="U171" s="168"/>
      <c r="V171" s="640"/>
      <c r="W171" s="655"/>
      <c r="X171" s="642"/>
      <c r="Y171" s="623"/>
      <c r="Z171" s="656"/>
      <c r="AA171" s="657"/>
      <c r="AB171" s="1309">
        <f>Z34+Z45+Z67+Z56+Z78+Z89+Z144+Z155</f>
        <v>301.26557029177718</v>
      </c>
      <c r="AC171" s="1309"/>
      <c r="AD171" s="168" t="s">
        <v>648</v>
      </c>
      <c r="AE171" s="168"/>
      <c r="AF171" s="168"/>
      <c r="AG171" s="168"/>
      <c r="AH171" s="1263">
        <f>AH34+AH45+AH67+AH56+AH78+AH89+AH144+AH155</f>
        <v>24923.281235013259</v>
      </c>
      <c r="AI171" s="1264"/>
      <c r="AJ171" s="1264"/>
      <c r="AK171" s="1265"/>
      <c r="AL171" s="1228"/>
      <c r="AM171" s="1229"/>
      <c r="AN171" s="1232"/>
      <c r="AO171" s="1233"/>
      <c r="AP171" s="1242"/>
      <c r="AQ171" s="1243"/>
      <c r="AR171" s="1246"/>
      <c r="AS171" s="1247"/>
      <c r="AT171" s="1247"/>
      <c r="AU171" s="1250"/>
      <c r="AV171" s="1251"/>
      <c r="AW171" s="650"/>
      <c r="AX171" s="90"/>
    </row>
    <row r="172" spans="2:50">
      <c r="B172" s="1228"/>
      <c r="C172" s="1229"/>
      <c r="D172" s="1321"/>
      <c r="E172" s="1218"/>
      <c r="F172" s="1219"/>
      <c r="G172" s="1219"/>
      <c r="H172" s="1220"/>
      <c r="I172" s="638"/>
      <c r="J172" s="168"/>
      <c r="K172" s="168"/>
      <c r="L172" s="168"/>
      <c r="M172" s="168"/>
      <c r="N172" s="168"/>
      <c r="O172" s="168"/>
      <c r="P172" s="168" t="s">
        <v>227</v>
      </c>
      <c r="Q172" s="639"/>
      <c r="R172" s="355"/>
      <c r="S172" s="1261"/>
      <c r="T172" s="1261"/>
      <c r="U172" s="168"/>
      <c r="V172" s="640"/>
      <c r="W172" s="655"/>
      <c r="X172" s="642"/>
      <c r="Y172" s="623"/>
      <c r="Z172" s="657"/>
      <c r="AA172" s="657"/>
      <c r="AB172" s="1309">
        <f>Z100+Z111+Z122+Z133</f>
        <v>437.07628436018962</v>
      </c>
      <c r="AC172" s="1309"/>
      <c r="AD172" s="168" t="s">
        <v>648</v>
      </c>
      <c r="AE172" s="168"/>
      <c r="AF172" s="168"/>
      <c r="AG172" s="168"/>
      <c r="AH172" s="1284">
        <f>AH100+AH111+AH122+AH133</f>
        <v>48331.895524549749</v>
      </c>
      <c r="AI172" s="1285"/>
      <c r="AJ172" s="1285"/>
      <c r="AK172" s="1286"/>
      <c r="AL172" s="1228"/>
      <c r="AM172" s="1229"/>
      <c r="AN172" s="1232"/>
      <c r="AO172" s="1233"/>
      <c r="AP172" s="1242"/>
      <c r="AQ172" s="1243"/>
      <c r="AR172" s="1246"/>
      <c r="AS172" s="1247"/>
      <c r="AT172" s="1247"/>
      <c r="AU172" s="1250"/>
      <c r="AV172" s="1251"/>
      <c r="AW172" s="650"/>
      <c r="AX172" s="90"/>
    </row>
    <row r="173" spans="2:50">
      <c r="B173" s="1228"/>
      <c r="C173" s="1229"/>
      <c r="D173" s="1321"/>
      <c r="E173" s="1270" t="s">
        <v>222</v>
      </c>
      <c r="F173" s="1271"/>
      <c r="G173" s="1271"/>
      <c r="H173" s="1272"/>
      <c r="I173" s="631"/>
      <c r="J173" s="170"/>
      <c r="K173" s="170"/>
      <c r="L173" s="170"/>
      <c r="M173" s="170"/>
      <c r="N173" s="170"/>
      <c r="O173" s="170"/>
      <c r="P173" s="170"/>
      <c r="Q173" s="632"/>
      <c r="R173" s="172"/>
      <c r="S173" s="172"/>
      <c r="T173" s="170"/>
      <c r="U173" s="170"/>
      <c r="V173" s="170"/>
      <c r="W173" s="633"/>
      <c r="X173" s="634"/>
      <c r="Y173" s="634"/>
      <c r="Z173" s="658"/>
      <c r="AA173" s="658"/>
      <c r="AB173" s="1324">
        <f>SUM(AB171:AB172)</f>
        <v>738.34185465196674</v>
      </c>
      <c r="AC173" s="1324"/>
      <c r="AD173" s="635" t="s">
        <v>221</v>
      </c>
      <c r="AE173" s="170"/>
      <c r="AF173" s="170"/>
      <c r="AG173" s="170"/>
      <c r="AH173" s="1267">
        <f>SUM(AH170:AK172)</f>
        <v>93495.176759563008</v>
      </c>
      <c r="AI173" s="1268"/>
      <c r="AJ173" s="1268"/>
      <c r="AK173" s="1269"/>
      <c r="AL173" s="1238"/>
      <c r="AM173" s="1239"/>
      <c r="AN173" s="1240"/>
      <c r="AO173" s="1241"/>
      <c r="AP173" s="1244"/>
      <c r="AQ173" s="1245"/>
      <c r="AR173" s="1248"/>
      <c r="AS173" s="1249"/>
      <c r="AT173" s="1249"/>
      <c r="AU173" s="1252"/>
      <c r="AV173" s="1253"/>
      <c r="AW173" s="650"/>
      <c r="AX173" s="90"/>
    </row>
    <row r="174" spans="2:50">
      <c r="B174" s="1228"/>
      <c r="C174" s="1229"/>
      <c r="D174" s="1321"/>
      <c r="E174" s="1274" t="s">
        <v>649</v>
      </c>
      <c r="F174" s="1216"/>
      <c r="G174" s="1216"/>
      <c r="H174" s="1217"/>
      <c r="I174" s="614" t="s">
        <v>232</v>
      </c>
      <c r="J174" s="173"/>
      <c r="K174" s="173"/>
      <c r="L174" s="173"/>
      <c r="M174" s="173"/>
      <c r="N174" s="173"/>
      <c r="O174" s="173"/>
      <c r="P174" s="173"/>
      <c r="Q174" s="615"/>
      <c r="R174" s="1224"/>
      <c r="S174" s="1224"/>
      <c r="T174" s="173"/>
      <c r="U174" s="173"/>
      <c r="V174" s="174"/>
      <c r="W174" s="174"/>
      <c r="X174" s="174"/>
      <c r="Y174" s="174"/>
      <c r="Z174" s="174"/>
      <c r="AA174" s="174"/>
      <c r="AB174" s="654"/>
      <c r="AC174" s="654"/>
      <c r="AD174" s="173"/>
      <c r="AE174" s="173"/>
      <c r="AF174" s="173"/>
      <c r="AG174" s="173"/>
      <c r="AH174" s="1223">
        <f>AH36+AH47+AH58+AH69+AH80+AH91+AH102+AH113+AH124+AH135+AH146+AH157</f>
        <v>0</v>
      </c>
      <c r="AI174" s="1224"/>
      <c r="AJ174" s="1224"/>
      <c r="AK174" s="1225"/>
      <c r="AL174" s="1228" t="s">
        <v>630</v>
      </c>
      <c r="AM174" s="1229"/>
      <c r="AN174" s="1232">
        <f>AN36</f>
        <v>6</v>
      </c>
      <c r="AO174" s="1233"/>
      <c r="AP174" s="1242" t="s">
        <v>645</v>
      </c>
      <c r="AQ174" s="1243"/>
      <c r="AR174" s="1246">
        <f>AN174*AB176/1000</f>
        <v>0</v>
      </c>
      <c r="AS174" s="1247"/>
      <c r="AT174" s="1247"/>
      <c r="AU174" s="1250" t="s">
        <v>220</v>
      </c>
      <c r="AV174" s="1251"/>
      <c r="AW174" s="650"/>
      <c r="AX174" s="90"/>
    </row>
    <row r="175" spans="2:50">
      <c r="B175" s="1228"/>
      <c r="C175" s="1229"/>
      <c r="D175" s="1321"/>
      <c r="E175" s="1218"/>
      <c r="F175" s="1219"/>
      <c r="G175" s="1219"/>
      <c r="H175" s="1220"/>
      <c r="I175" s="638" t="s">
        <v>225</v>
      </c>
      <c r="J175" s="168"/>
      <c r="K175" s="168"/>
      <c r="L175" s="168"/>
      <c r="M175" s="168"/>
      <c r="N175" s="168"/>
      <c r="O175" s="168"/>
      <c r="P175" s="168"/>
      <c r="Q175" s="639"/>
      <c r="R175" s="1290"/>
      <c r="S175" s="1291"/>
      <c r="T175" s="168"/>
      <c r="U175" s="168"/>
      <c r="V175" s="168"/>
      <c r="W175" s="168"/>
      <c r="X175" s="1292"/>
      <c r="Y175" s="1293"/>
      <c r="Z175" s="168"/>
      <c r="AA175" s="168"/>
      <c r="AB175" s="1309">
        <f>X37+X48+X70+X103+X114+X125+X136+X59+X81+X92+X147+X158</f>
        <v>0</v>
      </c>
      <c r="AC175" s="1309"/>
      <c r="AD175" s="168" t="s">
        <v>623</v>
      </c>
      <c r="AE175" s="168"/>
      <c r="AF175" s="168"/>
      <c r="AG175" s="168"/>
      <c r="AH175" s="1263">
        <f>AH37+AH48+AH70+AH103+AH114+AH125+AH136+AH59+AH81+AH92+AH147+AH158</f>
        <v>0</v>
      </c>
      <c r="AI175" s="1264"/>
      <c r="AJ175" s="1264"/>
      <c r="AK175" s="1265"/>
      <c r="AL175" s="1228"/>
      <c r="AM175" s="1229"/>
      <c r="AN175" s="1232"/>
      <c r="AO175" s="1233"/>
      <c r="AP175" s="1242"/>
      <c r="AQ175" s="1243"/>
      <c r="AR175" s="1246"/>
      <c r="AS175" s="1247"/>
      <c r="AT175" s="1247"/>
      <c r="AU175" s="1250"/>
      <c r="AV175" s="1251"/>
      <c r="AW175" s="650"/>
      <c r="AX175" s="90"/>
    </row>
    <row r="176" spans="2:50" ht="14.25" thickBot="1">
      <c r="B176" s="1318"/>
      <c r="C176" s="1319"/>
      <c r="D176" s="1322"/>
      <c r="E176" s="1301" t="s">
        <v>222</v>
      </c>
      <c r="F176" s="1302"/>
      <c r="G176" s="1302"/>
      <c r="H176" s="1303"/>
      <c r="I176" s="659"/>
      <c r="J176" s="166"/>
      <c r="K176" s="166"/>
      <c r="L176" s="166"/>
      <c r="M176" s="166"/>
      <c r="N176" s="166"/>
      <c r="O176" s="166"/>
      <c r="P176" s="166"/>
      <c r="Q176" s="660"/>
      <c r="R176" s="167"/>
      <c r="S176" s="167"/>
      <c r="T176" s="166"/>
      <c r="U176" s="166"/>
      <c r="V176" s="166"/>
      <c r="W176" s="661"/>
      <c r="X176" s="1299"/>
      <c r="Y176" s="1299"/>
      <c r="Z176" s="166"/>
      <c r="AA176" s="166"/>
      <c r="AB176" s="1300">
        <f>SUM(AB175:AC175)</f>
        <v>0</v>
      </c>
      <c r="AC176" s="1300"/>
      <c r="AD176" s="166" t="s">
        <v>221</v>
      </c>
      <c r="AE176" s="166"/>
      <c r="AF176" s="166"/>
      <c r="AG176" s="166"/>
      <c r="AH176" s="1304">
        <f>SUM(AH174:AK175)</f>
        <v>0</v>
      </c>
      <c r="AI176" s="1305"/>
      <c r="AJ176" s="1305"/>
      <c r="AK176" s="1306"/>
      <c r="AL176" s="1318"/>
      <c r="AM176" s="1319"/>
      <c r="AN176" s="1353"/>
      <c r="AO176" s="1354"/>
      <c r="AP176" s="1314"/>
      <c r="AQ176" s="1315"/>
      <c r="AR176" s="1310"/>
      <c r="AS176" s="1311"/>
      <c r="AT176" s="1311"/>
      <c r="AU176" s="1312"/>
      <c r="AV176" s="1313"/>
      <c r="AW176" s="650"/>
      <c r="AX176" s="90"/>
    </row>
    <row r="177" spans="2:48" ht="14.25" thickBot="1">
      <c r="B177" s="662"/>
      <c r="C177" s="662"/>
      <c r="D177" s="662"/>
      <c r="E177" s="662"/>
      <c r="F177" s="662"/>
      <c r="G177" s="662"/>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3"/>
      <c r="AE177" s="976" t="s">
        <v>672</v>
      </c>
      <c r="AF177" s="977"/>
      <c r="AG177" s="978"/>
      <c r="AH177" s="1325">
        <f>+AH169+AH173+AH176</f>
        <v>115325.56659096683</v>
      </c>
      <c r="AI177" s="1326"/>
      <c r="AJ177" s="1326"/>
      <c r="AK177" s="1327"/>
      <c r="AP177" s="976" t="s">
        <v>167</v>
      </c>
      <c r="AQ177" s="977"/>
      <c r="AR177" s="1328">
        <f>SUM(AR163:AT176)</f>
        <v>2.0388871614943613</v>
      </c>
      <c r="AS177" s="1329"/>
      <c r="AT177" s="1329"/>
      <c r="AU177" s="1330" t="s">
        <v>220</v>
      </c>
      <c r="AV177" s="1331"/>
    </row>
    <row r="178" spans="2:48" ht="14.25" thickBot="1">
      <c r="B178" s="85"/>
      <c r="C178" s="664"/>
      <c r="D178" s="86"/>
      <c r="E178" s="86"/>
      <c r="F178" s="86"/>
      <c r="G178" s="86"/>
      <c r="H178" s="86"/>
      <c r="I178" s="86"/>
      <c r="J178" s="86"/>
      <c r="K178" s="86"/>
      <c r="L178" s="86"/>
      <c r="M178" s="86"/>
      <c r="N178" s="86"/>
      <c r="O178" s="86"/>
      <c r="P178" s="86"/>
      <c r="Q178" s="86"/>
      <c r="R178" s="90"/>
      <c r="S178" s="90"/>
      <c r="T178" s="90"/>
      <c r="U178" s="90"/>
      <c r="V178" s="90"/>
      <c r="W178" s="90"/>
      <c r="X178" s="90"/>
      <c r="Y178" s="90"/>
      <c r="Z178" s="90"/>
      <c r="AA178" s="90"/>
      <c r="AB178" s="90"/>
      <c r="AC178" s="90"/>
      <c r="AD178" s="90"/>
      <c r="AE178" s="90"/>
      <c r="AF178" s="90"/>
      <c r="AG178" s="90"/>
      <c r="AH178" s="90"/>
      <c r="AI178" s="90"/>
      <c r="AJ178" s="90"/>
      <c r="AK178" s="665"/>
    </row>
    <row r="179" spans="2:48">
      <c r="B179" s="85"/>
      <c r="C179" s="664"/>
      <c r="D179" s="95"/>
      <c r="E179" s="95"/>
      <c r="F179" s="95"/>
      <c r="G179" s="95"/>
      <c r="H179" s="95"/>
      <c r="I179" s="95"/>
      <c r="J179" s="95"/>
      <c r="K179" s="95"/>
      <c r="L179" s="95"/>
      <c r="M179" s="95"/>
      <c r="N179" s="95"/>
      <c r="O179" s="95"/>
      <c r="P179" s="95"/>
      <c r="Q179" s="95"/>
      <c r="AL179" s="1347" t="s">
        <v>173</v>
      </c>
      <c r="AM179" s="1348"/>
      <c r="AN179" s="1349" t="s">
        <v>479</v>
      </c>
      <c r="AO179" s="1348"/>
      <c r="AP179" s="1348"/>
      <c r="AQ179" s="1350"/>
      <c r="AR179" s="1351" t="s">
        <v>480</v>
      </c>
      <c r="AS179" s="1351"/>
      <c r="AT179" s="1351"/>
      <c r="AU179" s="1351"/>
      <c r="AV179" s="1352"/>
    </row>
    <row r="180" spans="2:48">
      <c r="B180" s="85" t="s">
        <v>673</v>
      </c>
      <c r="C180" s="664"/>
      <c r="D180" s="95"/>
      <c r="E180" s="95"/>
      <c r="F180" s="95"/>
      <c r="G180" s="95"/>
      <c r="H180" s="95"/>
      <c r="I180" s="95"/>
      <c r="J180" s="95"/>
      <c r="K180" s="95"/>
      <c r="L180" s="95"/>
      <c r="M180" s="95"/>
      <c r="N180" s="95"/>
      <c r="O180" s="95"/>
      <c r="P180" s="95"/>
      <c r="Q180" s="95"/>
      <c r="AL180" s="1338" t="s">
        <v>166</v>
      </c>
      <c r="AM180" s="1339"/>
      <c r="AN180" s="1340">
        <f>AB169/9.97</f>
        <v>81.005036999945958</v>
      </c>
      <c r="AO180" s="1341"/>
      <c r="AP180" s="1342" t="s">
        <v>674</v>
      </c>
      <c r="AQ180" s="1343"/>
      <c r="AR180" s="1344">
        <f>AN180*0.0258</f>
        <v>2.0899299545986056</v>
      </c>
      <c r="AS180" s="1344"/>
      <c r="AT180" s="1344"/>
      <c r="AU180" s="1345" t="s">
        <v>675</v>
      </c>
      <c r="AV180" s="1346"/>
    </row>
    <row r="181" spans="2:48">
      <c r="B181" s="85" t="s">
        <v>676</v>
      </c>
      <c r="C181" s="664"/>
      <c r="D181" s="95"/>
      <c r="E181" s="95"/>
      <c r="F181" s="95"/>
      <c r="G181" s="666"/>
      <c r="H181" s="666"/>
      <c r="I181" s="666"/>
      <c r="J181" s="666"/>
      <c r="K181" s="666"/>
      <c r="L181" s="666"/>
      <c r="M181" s="666"/>
      <c r="N181" s="666"/>
      <c r="O181" s="666"/>
      <c r="P181" s="666"/>
      <c r="Q181" s="666"/>
      <c r="AL181" s="1338" t="s">
        <v>477</v>
      </c>
      <c r="AM181" s="1339"/>
      <c r="AN181" s="1340">
        <f>AB173/45</f>
        <v>16.407596770043707</v>
      </c>
      <c r="AO181" s="1341"/>
      <c r="AP181" s="1342" t="s">
        <v>674</v>
      </c>
      <c r="AQ181" s="1343"/>
      <c r="AR181" s="1344">
        <f>AN181*0.0258</f>
        <v>0.42331599666712766</v>
      </c>
      <c r="AS181" s="1344"/>
      <c r="AT181" s="1344"/>
      <c r="AU181" s="1345" t="s">
        <v>675</v>
      </c>
      <c r="AV181" s="1346"/>
    </row>
    <row r="182" spans="2:48" ht="14.25" thickBot="1">
      <c r="B182" s="607"/>
      <c r="G182" s="95"/>
      <c r="H182" s="95"/>
      <c r="I182" s="95"/>
      <c r="J182" s="95"/>
      <c r="K182" s="95"/>
      <c r="L182" s="95"/>
      <c r="M182" s="95"/>
      <c r="N182" s="95"/>
      <c r="O182" s="95"/>
      <c r="P182" s="95"/>
      <c r="Q182" s="95"/>
      <c r="AL182" s="1355" t="s">
        <v>677</v>
      </c>
      <c r="AM182" s="1356"/>
      <c r="AN182" s="1357">
        <f>AB176/92.9</f>
        <v>0</v>
      </c>
      <c r="AO182" s="1358"/>
      <c r="AP182" s="1359" t="s">
        <v>674</v>
      </c>
      <c r="AQ182" s="1360"/>
      <c r="AR182" s="1361">
        <f>AN182*0.0258</f>
        <v>0</v>
      </c>
      <c r="AS182" s="1361"/>
      <c r="AT182" s="1361"/>
      <c r="AU182" s="1316" t="s">
        <v>678</v>
      </c>
      <c r="AV182" s="1317"/>
    </row>
    <row r="183" spans="2:48" ht="14.25" thickBot="1">
      <c r="AP183" s="1332" t="s">
        <v>167</v>
      </c>
      <c r="AQ183" s="1333"/>
      <c r="AR183" s="1334">
        <f>SUM(AR180:AT182)</f>
        <v>2.5132459512657332</v>
      </c>
      <c r="AS183" s="1335"/>
      <c r="AT183" s="1335"/>
      <c r="AU183" s="1336" t="s">
        <v>678</v>
      </c>
      <c r="AV183" s="1337"/>
    </row>
  </sheetData>
  <protectedRanges>
    <protectedRange sqref="B182" name="範囲4"/>
    <protectedRange sqref="M1:S2" name="範囲2"/>
    <protectedRange sqref="R174:S174 R47:S47 R58:S58 R69:S69 R80:S80 R91:S91 R102:S102 R113:S113 R124:S124 R135:S135 R157:S157 R160:S161 R146:S146" name="範囲1"/>
    <protectedRange sqref="R36:S36" name="範囲1_2"/>
  </protectedRanges>
  <mergeCells count="1100">
    <mergeCell ref="AP183:AQ183"/>
    <mergeCell ref="AR183:AT183"/>
    <mergeCell ref="AU183:AV183"/>
    <mergeCell ref="AL180:AM180"/>
    <mergeCell ref="AN180:AO180"/>
    <mergeCell ref="AP180:AQ180"/>
    <mergeCell ref="AR180:AT180"/>
    <mergeCell ref="AU180:AV180"/>
    <mergeCell ref="AL181:AM181"/>
    <mergeCell ref="AN181:AO181"/>
    <mergeCell ref="AP181:AQ181"/>
    <mergeCell ref="AR181:AT181"/>
    <mergeCell ref="AU181:AV181"/>
    <mergeCell ref="AL179:AM179"/>
    <mergeCell ref="AN179:AQ179"/>
    <mergeCell ref="AR179:AV179"/>
    <mergeCell ref="AN174:AO176"/>
    <mergeCell ref="AL182:AM182"/>
    <mergeCell ref="AN182:AO182"/>
    <mergeCell ref="AP182:AQ182"/>
    <mergeCell ref="AR182:AT182"/>
    <mergeCell ref="AH175:AK175"/>
    <mergeCell ref="AL170:AM173"/>
    <mergeCell ref="AN170:AO173"/>
    <mergeCell ref="AP170:AQ173"/>
    <mergeCell ref="B163:D169"/>
    <mergeCell ref="E163:H168"/>
    <mergeCell ref="R163:S163"/>
    <mergeCell ref="W163:X163"/>
    <mergeCell ref="AU170:AV173"/>
    <mergeCell ref="S171:T171"/>
    <mergeCell ref="AB171:AC171"/>
    <mergeCell ref="AH171:AK171"/>
    <mergeCell ref="S172:T172"/>
    <mergeCell ref="AB172:AC172"/>
    <mergeCell ref="AE177:AG177"/>
    <mergeCell ref="AH177:AK177"/>
    <mergeCell ref="AP177:AQ177"/>
    <mergeCell ref="AR177:AT177"/>
    <mergeCell ref="AU177:AV177"/>
    <mergeCell ref="AL162:AM162"/>
    <mergeCell ref="AH168:AK168"/>
    <mergeCell ref="E169:H169"/>
    <mergeCell ref="AP174:AQ176"/>
    <mergeCell ref="AL157:AM159"/>
    <mergeCell ref="AN157:AO159"/>
    <mergeCell ref="AP157:AQ159"/>
    <mergeCell ref="AR157:AT159"/>
    <mergeCell ref="AU182:AV182"/>
    <mergeCell ref="AL174:AM176"/>
    <mergeCell ref="B170:D176"/>
    <mergeCell ref="E170:H172"/>
    <mergeCell ref="S170:T170"/>
    <mergeCell ref="AH170:AK170"/>
    <mergeCell ref="AH172:AK172"/>
    <mergeCell ref="E173:H173"/>
    <mergeCell ref="L166:O166"/>
    <mergeCell ref="P166:Q166"/>
    <mergeCell ref="AB166:AC166"/>
    <mergeCell ref="AH166:AK166"/>
    <mergeCell ref="L167:O167"/>
    <mergeCell ref="P167:Q167"/>
    <mergeCell ref="AB167:AC167"/>
    <mergeCell ref="AH167:AK167"/>
    <mergeCell ref="AB173:AC173"/>
    <mergeCell ref="AH173:AK173"/>
    <mergeCell ref="E174:H175"/>
    <mergeCell ref="R174:S174"/>
    <mergeCell ref="AH174:AK174"/>
    <mergeCell ref="R175:S175"/>
    <mergeCell ref="X175:Y175"/>
    <mergeCell ref="AB175:AC175"/>
    <mergeCell ref="AU157:AV159"/>
    <mergeCell ref="AL154:AM156"/>
    <mergeCell ref="AN154:AO156"/>
    <mergeCell ref="AP154:AQ156"/>
    <mergeCell ref="AR154:AT156"/>
    <mergeCell ref="AU154:AV156"/>
    <mergeCell ref="S155:T155"/>
    <mergeCell ref="Z155:AA155"/>
    <mergeCell ref="AH155:AK155"/>
    <mergeCell ref="X176:Y176"/>
    <mergeCell ref="AB176:AC176"/>
    <mergeCell ref="E176:H176"/>
    <mergeCell ref="AH176:AK176"/>
    <mergeCell ref="AR163:AT169"/>
    <mergeCell ref="AU163:AV169"/>
    <mergeCell ref="I164:K167"/>
    <mergeCell ref="L164:O165"/>
    <mergeCell ref="P164:Q164"/>
    <mergeCell ref="AB164:AC164"/>
    <mergeCell ref="AH164:AK164"/>
    <mergeCell ref="P165:Q165"/>
    <mergeCell ref="AB165:AC165"/>
    <mergeCell ref="AH165:AK165"/>
    <mergeCell ref="AN162:AQ162"/>
    <mergeCell ref="AR162:AV162"/>
    <mergeCell ref="AR174:AT176"/>
    <mergeCell ref="AU174:AV176"/>
    <mergeCell ref="AR170:AT173"/>
    <mergeCell ref="AH163:AK163"/>
    <mergeCell ref="AL163:AM169"/>
    <mergeCell ref="AN163:AO169"/>
    <mergeCell ref="AP163:AQ169"/>
    <mergeCell ref="B150:B159"/>
    <mergeCell ref="C150:D153"/>
    <mergeCell ref="E150:H152"/>
    <mergeCell ref="R150:S150"/>
    <mergeCell ref="W150:X150"/>
    <mergeCell ref="AH150:AK150"/>
    <mergeCell ref="AL150:AM153"/>
    <mergeCell ref="AN150:AO153"/>
    <mergeCell ref="B149:D149"/>
    <mergeCell ref="E149:H149"/>
    <mergeCell ref="I149:Q149"/>
    <mergeCell ref="R149:AG149"/>
    <mergeCell ref="AH149:AK149"/>
    <mergeCell ref="AL149:AM149"/>
    <mergeCell ref="AB169:AC169"/>
    <mergeCell ref="AH169:AK169"/>
    <mergeCell ref="R157:S157"/>
    <mergeCell ref="I151:K151"/>
    <mergeCell ref="L151:O151"/>
    <mergeCell ref="P151:Q151"/>
    <mergeCell ref="AB151:AC151"/>
    <mergeCell ref="AH151:AK151"/>
    <mergeCell ref="AH152:AK152"/>
    <mergeCell ref="R158:S158"/>
    <mergeCell ref="X158:Y158"/>
    <mergeCell ref="AH158:AK158"/>
    <mergeCell ref="E159:H159"/>
    <mergeCell ref="B162:D162"/>
    <mergeCell ref="E162:H162"/>
    <mergeCell ref="I162:Q162"/>
    <mergeCell ref="R162:AG162"/>
    <mergeCell ref="AH162:AK162"/>
    <mergeCell ref="C154:D159"/>
    <mergeCell ref="E154:H155"/>
    <mergeCell ref="S154:T154"/>
    <mergeCell ref="AH154:AK154"/>
    <mergeCell ref="E156:H156"/>
    <mergeCell ref="E157:H158"/>
    <mergeCell ref="E142:H142"/>
    <mergeCell ref="AB142:AC142"/>
    <mergeCell ref="AH142:AK142"/>
    <mergeCell ref="E143:H144"/>
    <mergeCell ref="S143:T143"/>
    <mergeCell ref="AH143:AK143"/>
    <mergeCell ref="E145:H145"/>
    <mergeCell ref="E146:H147"/>
    <mergeCell ref="R146:S146"/>
    <mergeCell ref="Z156:AA156"/>
    <mergeCell ref="AH156:AK156"/>
    <mergeCell ref="X159:Y159"/>
    <mergeCell ref="AH159:AK159"/>
    <mergeCell ref="AH157:AK157"/>
    <mergeCell ref="AP146:AQ148"/>
    <mergeCell ref="AR146:AT148"/>
    <mergeCell ref="AU146:AV148"/>
    <mergeCell ref="AL143:AM145"/>
    <mergeCell ref="R147:S147"/>
    <mergeCell ref="X147:Y147"/>
    <mergeCell ref="AH147:AK147"/>
    <mergeCell ref="E148:H148"/>
    <mergeCell ref="X148:Y148"/>
    <mergeCell ref="AH148:AK148"/>
    <mergeCell ref="C143:D148"/>
    <mergeCell ref="AN143:AO145"/>
    <mergeCell ref="AP143:AQ145"/>
    <mergeCell ref="AR143:AT145"/>
    <mergeCell ref="E153:H153"/>
    <mergeCell ref="AB153:AC153"/>
    <mergeCell ref="AH153:AK153"/>
    <mergeCell ref="AN149:AQ149"/>
    <mergeCell ref="AR149:AV149"/>
    <mergeCell ref="AP150:AQ153"/>
    <mergeCell ref="AR150:AT153"/>
    <mergeCell ref="AU150:AV153"/>
    <mergeCell ref="B139:B148"/>
    <mergeCell ref="C139:D142"/>
    <mergeCell ref="E139:H141"/>
    <mergeCell ref="R139:S139"/>
    <mergeCell ref="W139:X139"/>
    <mergeCell ref="AH139:AK139"/>
    <mergeCell ref="AL139:AM142"/>
    <mergeCell ref="AN139:AO142"/>
    <mergeCell ref="B138:D138"/>
    <mergeCell ref="E138:H138"/>
    <mergeCell ref="I138:Q138"/>
    <mergeCell ref="R138:AG138"/>
    <mergeCell ref="AH138:AK138"/>
    <mergeCell ref="AL138:AM138"/>
    <mergeCell ref="AH146:AK146"/>
    <mergeCell ref="AL146:AM148"/>
    <mergeCell ref="AN146:AO148"/>
    <mergeCell ref="AU143:AV145"/>
    <mergeCell ref="S144:T144"/>
    <mergeCell ref="Z144:AA144"/>
    <mergeCell ref="AH144:AK144"/>
    <mergeCell ref="Z145:AA145"/>
    <mergeCell ref="AH145:AK145"/>
    <mergeCell ref="R135:S135"/>
    <mergeCell ref="AP128:AQ131"/>
    <mergeCell ref="AR128:AT131"/>
    <mergeCell ref="AU128:AV131"/>
    <mergeCell ref="I129:K129"/>
    <mergeCell ref="L129:O129"/>
    <mergeCell ref="P129:Q129"/>
    <mergeCell ref="AB129:AC129"/>
    <mergeCell ref="AH129:AK129"/>
    <mergeCell ref="AH130:AK130"/>
    <mergeCell ref="R136:S136"/>
    <mergeCell ref="X136:Y136"/>
    <mergeCell ref="AH136:AK136"/>
    <mergeCell ref="AP139:AQ142"/>
    <mergeCell ref="AR139:AT142"/>
    <mergeCell ref="AU139:AV142"/>
    <mergeCell ref="I140:K140"/>
    <mergeCell ref="L140:O140"/>
    <mergeCell ref="P140:Q140"/>
    <mergeCell ref="AB140:AC140"/>
    <mergeCell ref="AH140:AK140"/>
    <mergeCell ref="AH141:AK141"/>
    <mergeCell ref="AN138:AQ138"/>
    <mergeCell ref="AR138:AV138"/>
    <mergeCell ref="E137:H137"/>
    <mergeCell ref="X137:Y137"/>
    <mergeCell ref="AH137:AK137"/>
    <mergeCell ref="AH135:AK135"/>
    <mergeCell ref="AL135:AM137"/>
    <mergeCell ref="AN135:AO137"/>
    <mergeCell ref="AP135:AQ137"/>
    <mergeCell ref="AR135:AT137"/>
    <mergeCell ref="AU135:AV137"/>
    <mergeCell ref="AL132:AM134"/>
    <mergeCell ref="AN132:AO134"/>
    <mergeCell ref="AP132:AQ134"/>
    <mergeCell ref="AR132:AT134"/>
    <mergeCell ref="AU132:AV134"/>
    <mergeCell ref="S133:T133"/>
    <mergeCell ref="Z133:AA133"/>
    <mergeCell ref="AH133:AK133"/>
    <mergeCell ref="Z134:AA134"/>
    <mergeCell ref="AH134:AK134"/>
    <mergeCell ref="AN127:AQ127"/>
    <mergeCell ref="AR127:AV127"/>
    <mergeCell ref="B128:B137"/>
    <mergeCell ref="C128:D131"/>
    <mergeCell ref="E128:H130"/>
    <mergeCell ref="R128:S128"/>
    <mergeCell ref="W128:X128"/>
    <mergeCell ref="AH128:AK128"/>
    <mergeCell ref="AL128:AM131"/>
    <mergeCell ref="AN128:AO131"/>
    <mergeCell ref="B127:D127"/>
    <mergeCell ref="E127:H127"/>
    <mergeCell ref="I127:Q127"/>
    <mergeCell ref="R127:AG127"/>
    <mergeCell ref="AH127:AK127"/>
    <mergeCell ref="AL127:AM127"/>
    <mergeCell ref="R125:S125"/>
    <mergeCell ref="X125:Y125"/>
    <mergeCell ref="AH125:AK125"/>
    <mergeCell ref="E126:H126"/>
    <mergeCell ref="X126:Y126"/>
    <mergeCell ref="AH126:AK126"/>
    <mergeCell ref="C121:D126"/>
    <mergeCell ref="E131:H131"/>
    <mergeCell ref="AB131:AC131"/>
    <mergeCell ref="AH131:AK131"/>
    <mergeCell ref="C132:D137"/>
    <mergeCell ref="E132:H133"/>
    <mergeCell ref="S132:T132"/>
    <mergeCell ref="AH132:AK132"/>
    <mergeCell ref="E134:H134"/>
    <mergeCell ref="E135:H136"/>
    <mergeCell ref="E120:H120"/>
    <mergeCell ref="AB120:AC120"/>
    <mergeCell ref="AH120:AK120"/>
    <mergeCell ref="E121:H122"/>
    <mergeCell ref="S121:T121"/>
    <mergeCell ref="AH121:AK121"/>
    <mergeCell ref="E123:H123"/>
    <mergeCell ref="E124:H125"/>
    <mergeCell ref="R124:S124"/>
    <mergeCell ref="AP117:AQ120"/>
    <mergeCell ref="AR117:AT120"/>
    <mergeCell ref="AU117:AV120"/>
    <mergeCell ref="I118:K118"/>
    <mergeCell ref="L118:O118"/>
    <mergeCell ref="P118:Q118"/>
    <mergeCell ref="AB118:AC118"/>
    <mergeCell ref="AH118:AK118"/>
    <mergeCell ref="AH119:AK119"/>
    <mergeCell ref="AN116:AQ116"/>
    <mergeCell ref="AR116:AV116"/>
    <mergeCell ref="B117:B126"/>
    <mergeCell ref="C117:D120"/>
    <mergeCell ref="E117:H119"/>
    <mergeCell ref="R117:S117"/>
    <mergeCell ref="W117:X117"/>
    <mergeCell ref="AH117:AK117"/>
    <mergeCell ref="AL117:AM120"/>
    <mergeCell ref="AN117:AO120"/>
    <mergeCell ref="B116:D116"/>
    <mergeCell ref="E116:H116"/>
    <mergeCell ref="I116:Q116"/>
    <mergeCell ref="R116:AG116"/>
    <mergeCell ref="AH116:AK116"/>
    <mergeCell ref="AL116:AM116"/>
    <mergeCell ref="AH124:AK124"/>
    <mergeCell ref="AL124:AM126"/>
    <mergeCell ref="AN124:AO126"/>
    <mergeCell ref="AP124:AQ126"/>
    <mergeCell ref="AR124:AT126"/>
    <mergeCell ref="AU124:AV126"/>
    <mergeCell ref="AL121:AM123"/>
    <mergeCell ref="AN121:AO123"/>
    <mergeCell ref="AP121:AQ123"/>
    <mergeCell ref="AR121:AT123"/>
    <mergeCell ref="AU121:AV123"/>
    <mergeCell ref="S122:T122"/>
    <mergeCell ref="Z122:AA122"/>
    <mergeCell ref="AH122:AK122"/>
    <mergeCell ref="Z123:AA123"/>
    <mergeCell ref="AH123:AK123"/>
    <mergeCell ref="R113:S113"/>
    <mergeCell ref="AP106:AQ109"/>
    <mergeCell ref="AR106:AT109"/>
    <mergeCell ref="AU106:AV109"/>
    <mergeCell ref="I107:K107"/>
    <mergeCell ref="L107:O107"/>
    <mergeCell ref="P107:Q107"/>
    <mergeCell ref="AB107:AC107"/>
    <mergeCell ref="AH107:AK107"/>
    <mergeCell ref="AH108:AK108"/>
    <mergeCell ref="R114:S114"/>
    <mergeCell ref="X114:Y114"/>
    <mergeCell ref="AH114:AK114"/>
    <mergeCell ref="E115:H115"/>
    <mergeCell ref="X115:Y115"/>
    <mergeCell ref="AH115:AK115"/>
    <mergeCell ref="AH113:AK113"/>
    <mergeCell ref="AL113:AM115"/>
    <mergeCell ref="AN113:AO115"/>
    <mergeCell ref="AP113:AQ115"/>
    <mergeCell ref="AR113:AT115"/>
    <mergeCell ref="AU113:AV115"/>
    <mergeCell ref="AL110:AM112"/>
    <mergeCell ref="AN110:AO112"/>
    <mergeCell ref="AP110:AQ112"/>
    <mergeCell ref="AR110:AT112"/>
    <mergeCell ref="AU110:AV112"/>
    <mergeCell ref="S111:T111"/>
    <mergeCell ref="Z111:AA111"/>
    <mergeCell ref="AH111:AK111"/>
    <mergeCell ref="Z112:AA112"/>
    <mergeCell ref="AH112:AK112"/>
    <mergeCell ref="AN105:AQ105"/>
    <mergeCell ref="AR105:AV105"/>
    <mergeCell ref="B106:B115"/>
    <mergeCell ref="C106:D109"/>
    <mergeCell ref="E106:H108"/>
    <mergeCell ref="R106:S106"/>
    <mergeCell ref="W106:X106"/>
    <mergeCell ref="AH106:AK106"/>
    <mergeCell ref="AL106:AM109"/>
    <mergeCell ref="AN106:AO109"/>
    <mergeCell ref="B105:D105"/>
    <mergeCell ref="E105:H105"/>
    <mergeCell ref="I105:Q105"/>
    <mergeCell ref="R105:AG105"/>
    <mergeCell ref="AH105:AK105"/>
    <mergeCell ref="AL105:AM105"/>
    <mergeCell ref="R103:S103"/>
    <mergeCell ref="X103:Y103"/>
    <mergeCell ref="AH103:AK103"/>
    <mergeCell ref="E104:H104"/>
    <mergeCell ref="X104:Y104"/>
    <mergeCell ref="AH104:AK104"/>
    <mergeCell ref="C99:D104"/>
    <mergeCell ref="E109:H109"/>
    <mergeCell ref="AB109:AC109"/>
    <mergeCell ref="AH109:AK109"/>
    <mergeCell ref="C110:D115"/>
    <mergeCell ref="E110:H111"/>
    <mergeCell ref="S110:T110"/>
    <mergeCell ref="AH110:AK110"/>
    <mergeCell ref="E112:H112"/>
    <mergeCell ref="E113:H114"/>
    <mergeCell ref="E98:H98"/>
    <mergeCell ref="AB98:AC98"/>
    <mergeCell ref="AH98:AK98"/>
    <mergeCell ref="E99:H100"/>
    <mergeCell ref="S99:T99"/>
    <mergeCell ref="AH99:AK99"/>
    <mergeCell ref="E101:H101"/>
    <mergeCell ref="E102:H103"/>
    <mergeCell ref="R102:S102"/>
    <mergeCell ref="AP95:AQ98"/>
    <mergeCell ref="AR95:AT98"/>
    <mergeCell ref="AU95:AV98"/>
    <mergeCell ref="I96:K96"/>
    <mergeCell ref="L96:O96"/>
    <mergeCell ref="P96:Q96"/>
    <mergeCell ref="AB96:AC96"/>
    <mergeCell ref="AH96:AK96"/>
    <mergeCell ref="AH97:AK97"/>
    <mergeCell ref="AN94:AQ94"/>
    <mergeCell ref="AR94:AV94"/>
    <mergeCell ref="B95:B104"/>
    <mergeCell ref="C95:D98"/>
    <mergeCell ref="E95:H97"/>
    <mergeCell ref="R95:S95"/>
    <mergeCell ref="W95:X95"/>
    <mergeCell ref="AH95:AK95"/>
    <mergeCell ref="AL95:AM98"/>
    <mergeCell ref="AN95:AO98"/>
    <mergeCell ref="B94:D94"/>
    <mergeCell ref="E94:H94"/>
    <mergeCell ref="I94:Q94"/>
    <mergeCell ref="R94:AG94"/>
    <mergeCell ref="AH94:AK94"/>
    <mergeCell ref="AL94:AM94"/>
    <mergeCell ref="AH102:AK102"/>
    <mergeCell ref="AL102:AM104"/>
    <mergeCell ref="AN102:AO104"/>
    <mergeCell ref="AP102:AQ104"/>
    <mergeCell ref="AR102:AT104"/>
    <mergeCell ref="AU102:AV104"/>
    <mergeCell ref="AL99:AM101"/>
    <mergeCell ref="AN99:AO101"/>
    <mergeCell ref="AP99:AQ101"/>
    <mergeCell ref="AR99:AT101"/>
    <mergeCell ref="AU99:AV101"/>
    <mergeCell ref="S100:T100"/>
    <mergeCell ref="Z100:AA100"/>
    <mergeCell ref="AH100:AK100"/>
    <mergeCell ref="Z101:AA101"/>
    <mergeCell ref="AH101:AK101"/>
    <mergeCell ref="R91:S91"/>
    <mergeCell ref="AP84:AQ87"/>
    <mergeCell ref="AR84:AT87"/>
    <mergeCell ref="AU84:AV87"/>
    <mergeCell ref="I85:K85"/>
    <mergeCell ref="L85:O85"/>
    <mergeCell ref="P85:Q85"/>
    <mergeCell ref="AB85:AC85"/>
    <mergeCell ref="AH85:AK85"/>
    <mergeCell ref="AH86:AK86"/>
    <mergeCell ref="R92:S92"/>
    <mergeCell ref="X92:Y92"/>
    <mergeCell ref="AH92:AK92"/>
    <mergeCell ref="E93:H93"/>
    <mergeCell ref="X93:Y93"/>
    <mergeCell ref="AH93:AK93"/>
    <mergeCell ref="AH91:AK91"/>
    <mergeCell ref="AL91:AM93"/>
    <mergeCell ref="AN91:AO93"/>
    <mergeCell ref="AP91:AQ93"/>
    <mergeCell ref="AR91:AT93"/>
    <mergeCell ref="AU91:AV93"/>
    <mergeCell ref="AL88:AM90"/>
    <mergeCell ref="AN88:AO90"/>
    <mergeCell ref="AP88:AQ90"/>
    <mergeCell ref="AR88:AT90"/>
    <mergeCell ref="AU88:AV90"/>
    <mergeCell ref="S89:T89"/>
    <mergeCell ref="Z89:AA89"/>
    <mergeCell ref="AH89:AK89"/>
    <mergeCell ref="Z90:AA90"/>
    <mergeCell ref="AH90:AK90"/>
    <mergeCell ref="AN83:AQ83"/>
    <mergeCell ref="AR83:AV83"/>
    <mergeCell ref="B84:B93"/>
    <mergeCell ref="C84:D87"/>
    <mergeCell ref="E84:H86"/>
    <mergeCell ref="R84:S84"/>
    <mergeCell ref="W84:X84"/>
    <mergeCell ref="AH84:AK84"/>
    <mergeCell ref="AL84:AM87"/>
    <mergeCell ref="AN84:AO87"/>
    <mergeCell ref="B83:D83"/>
    <mergeCell ref="E83:H83"/>
    <mergeCell ref="I83:Q83"/>
    <mergeCell ref="R83:AG83"/>
    <mergeCell ref="AH83:AK83"/>
    <mergeCell ref="AL83:AM83"/>
    <mergeCell ref="R81:S81"/>
    <mergeCell ref="X81:Y81"/>
    <mergeCell ref="AH81:AK81"/>
    <mergeCell ref="E82:H82"/>
    <mergeCell ref="X82:Y82"/>
    <mergeCell ref="AH82:AK82"/>
    <mergeCell ref="C77:D82"/>
    <mergeCell ref="E87:H87"/>
    <mergeCell ref="AB87:AC87"/>
    <mergeCell ref="AH87:AK87"/>
    <mergeCell ref="C88:D93"/>
    <mergeCell ref="E88:H89"/>
    <mergeCell ref="S88:T88"/>
    <mergeCell ref="AH88:AK88"/>
    <mergeCell ref="E90:H90"/>
    <mergeCell ref="E91:H92"/>
    <mergeCell ref="E76:H76"/>
    <mergeCell ref="AB76:AC76"/>
    <mergeCell ref="AH76:AK76"/>
    <mergeCell ref="E77:H78"/>
    <mergeCell ref="S77:T77"/>
    <mergeCell ref="AH77:AK77"/>
    <mergeCell ref="E79:H79"/>
    <mergeCell ref="E80:H81"/>
    <mergeCell ref="R80:S80"/>
    <mergeCell ref="AP73:AQ76"/>
    <mergeCell ref="AR73:AT76"/>
    <mergeCell ref="AU73:AV76"/>
    <mergeCell ref="I74:K74"/>
    <mergeCell ref="L74:O74"/>
    <mergeCell ref="P74:Q74"/>
    <mergeCell ref="AB74:AC74"/>
    <mergeCell ref="AH74:AK74"/>
    <mergeCell ref="AH75:AK75"/>
    <mergeCell ref="AN72:AQ72"/>
    <mergeCell ref="AR72:AV72"/>
    <mergeCell ref="B73:B82"/>
    <mergeCell ref="C73:D76"/>
    <mergeCell ref="E73:H75"/>
    <mergeCell ref="R73:S73"/>
    <mergeCell ref="W73:X73"/>
    <mergeCell ref="AH73:AK73"/>
    <mergeCell ref="AL73:AM76"/>
    <mergeCell ref="AN73:AO76"/>
    <mergeCell ref="B72:D72"/>
    <mergeCell ref="E72:H72"/>
    <mergeCell ref="I72:Q72"/>
    <mergeCell ref="R72:AG72"/>
    <mergeCell ref="AH72:AK72"/>
    <mergeCell ref="AL72:AM72"/>
    <mergeCell ref="AH80:AK80"/>
    <mergeCell ref="AL80:AM82"/>
    <mergeCell ref="AN80:AO82"/>
    <mergeCell ref="AP80:AQ82"/>
    <mergeCell ref="AR80:AT82"/>
    <mergeCell ref="AU80:AV82"/>
    <mergeCell ref="AL77:AM79"/>
    <mergeCell ref="AN77:AO79"/>
    <mergeCell ref="AP77:AQ79"/>
    <mergeCell ref="AR77:AT79"/>
    <mergeCell ref="AU77:AV79"/>
    <mergeCell ref="S78:T78"/>
    <mergeCell ref="Z78:AA78"/>
    <mergeCell ref="AH78:AK78"/>
    <mergeCell ref="Z79:AA79"/>
    <mergeCell ref="AH79:AK79"/>
    <mergeCell ref="R69:S69"/>
    <mergeCell ref="AP62:AQ65"/>
    <mergeCell ref="AR62:AT65"/>
    <mergeCell ref="AU62:AV65"/>
    <mergeCell ref="I63:K63"/>
    <mergeCell ref="L63:O63"/>
    <mergeCell ref="P63:Q63"/>
    <mergeCell ref="AB63:AC63"/>
    <mergeCell ref="AH63:AK63"/>
    <mergeCell ref="AH64:AK64"/>
    <mergeCell ref="R70:S70"/>
    <mergeCell ref="X70:Y70"/>
    <mergeCell ref="AH70:AK70"/>
    <mergeCell ref="E71:H71"/>
    <mergeCell ref="X71:Y71"/>
    <mergeCell ref="AH71:AK71"/>
    <mergeCell ref="AH69:AK69"/>
    <mergeCell ref="AL69:AM71"/>
    <mergeCell ref="AN69:AO71"/>
    <mergeCell ref="AP69:AQ71"/>
    <mergeCell ref="AR69:AT71"/>
    <mergeCell ref="AU69:AV71"/>
    <mergeCell ref="AL66:AM68"/>
    <mergeCell ref="AN66:AO68"/>
    <mergeCell ref="AP66:AQ68"/>
    <mergeCell ref="AR66:AT68"/>
    <mergeCell ref="AU66:AV68"/>
    <mergeCell ref="S67:T67"/>
    <mergeCell ref="Z67:AA67"/>
    <mergeCell ref="AH67:AK67"/>
    <mergeCell ref="Z68:AA68"/>
    <mergeCell ref="AH68:AK68"/>
    <mergeCell ref="AN61:AQ61"/>
    <mergeCell ref="AR61:AV61"/>
    <mergeCell ref="B62:B71"/>
    <mergeCell ref="C62:D65"/>
    <mergeCell ref="E62:H64"/>
    <mergeCell ref="R62:S62"/>
    <mergeCell ref="W62:X62"/>
    <mergeCell ref="AH62:AK62"/>
    <mergeCell ref="AL62:AM65"/>
    <mergeCell ref="AN62:AO65"/>
    <mergeCell ref="B61:D61"/>
    <mergeCell ref="E61:H61"/>
    <mergeCell ref="I61:Q61"/>
    <mergeCell ref="R61:AG61"/>
    <mergeCell ref="AH61:AK61"/>
    <mergeCell ref="AL61:AM61"/>
    <mergeCell ref="R59:S59"/>
    <mergeCell ref="X59:Y59"/>
    <mergeCell ref="AH59:AK59"/>
    <mergeCell ref="E60:H60"/>
    <mergeCell ref="X60:Y60"/>
    <mergeCell ref="AH60:AK60"/>
    <mergeCell ref="C55:D60"/>
    <mergeCell ref="E65:H65"/>
    <mergeCell ref="AB65:AC65"/>
    <mergeCell ref="AH65:AK65"/>
    <mergeCell ref="C66:D71"/>
    <mergeCell ref="E66:H67"/>
    <mergeCell ref="S66:T66"/>
    <mergeCell ref="AH66:AK66"/>
    <mergeCell ref="E68:H68"/>
    <mergeCell ref="E69:H70"/>
    <mergeCell ref="E54:H54"/>
    <mergeCell ref="AB54:AC54"/>
    <mergeCell ref="AH54:AK54"/>
    <mergeCell ref="E55:H56"/>
    <mergeCell ref="S55:T55"/>
    <mergeCell ref="AH55:AK55"/>
    <mergeCell ref="E57:H57"/>
    <mergeCell ref="E58:H59"/>
    <mergeCell ref="R58:S58"/>
    <mergeCell ref="AP51:AQ54"/>
    <mergeCell ref="AR51:AT54"/>
    <mergeCell ref="AU51:AV54"/>
    <mergeCell ref="I52:K52"/>
    <mergeCell ref="L52:O52"/>
    <mergeCell ref="P52:Q52"/>
    <mergeCell ref="AB52:AC52"/>
    <mergeCell ref="AH52:AK52"/>
    <mergeCell ref="AH53:AK53"/>
    <mergeCell ref="AN50:AQ50"/>
    <mergeCell ref="AR50:AV50"/>
    <mergeCell ref="B51:B60"/>
    <mergeCell ref="C51:D54"/>
    <mergeCell ref="E51:H53"/>
    <mergeCell ref="R51:S51"/>
    <mergeCell ref="W51:X51"/>
    <mergeCell ref="AH51:AK51"/>
    <mergeCell ref="AL51:AM54"/>
    <mergeCell ref="AN51:AO54"/>
    <mergeCell ref="B50:D50"/>
    <mergeCell ref="E50:H50"/>
    <mergeCell ref="I50:Q50"/>
    <mergeCell ref="R50:AG50"/>
    <mergeCell ref="AH50:AK50"/>
    <mergeCell ref="AL50:AM50"/>
    <mergeCell ref="AH58:AK58"/>
    <mergeCell ref="AL58:AM60"/>
    <mergeCell ref="AN58:AO60"/>
    <mergeCell ref="AP58:AQ60"/>
    <mergeCell ref="AR58:AT60"/>
    <mergeCell ref="AU58:AV60"/>
    <mergeCell ref="AL55:AM57"/>
    <mergeCell ref="AN55:AO57"/>
    <mergeCell ref="AP55:AQ57"/>
    <mergeCell ref="AR55:AT57"/>
    <mergeCell ref="AU55:AV57"/>
    <mergeCell ref="S56:T56"/>
    <mergeCell ref="Z56:AA56"/>
    <mergeCell ref="AH56:AK56"/>
    <mergeCell ref="Z57:AA57"/>
    <mergeCell ref="AH57:AK57"/>
    <mergeCell ref="R47:S47"/>
    <mergeCell ref="AP40:AQ43"/>
    <mergeCell ref="AR40:AT43"/>
    <mergeCell ref="AU40:AV43"/>
    <mergeCell ref="I41:K41"/>
    <mergeCell ref="L41:O41"/>
    <mergeCell ref="P41:Q41"/>
    <mergeCell ref="AB41:AC41"/>
    <mergeCell ref="AH41:AK41"/>
    <mergeCell ref="AH42:AK42"/>
    <mergeCell ref="R48:S48"/>
    <mergeCell ref="X48:Y48"/>
    <mergeCell ref="AH48:AK48"/>
    <mergeCell ref="E49:H49"/>
    <mergeCell ref="X49:Y49"/>
    <mergeCell ref="AH49:AK49"/>
    <mergeCell ref="AH47:AK47"/>
    <mergeCell ref="AL47:AM49"/>
    <mergeCell ref="AN47:AO49"/>
    <mergeCell ref="AP47:AQ49"/>
    <mergeCell ref="AR47:AT49"/>
    <mergeCell ref="AU47:AV49"/>
    <mergeCell ref="AL44:AM46"/>
    <mergeCell ref="AN44:AO46"/>
    <mergeCell ref="AP44:AQ46"/>
    <mergeCell ref="AR44:AT46"/>
    <mergeCell ref="AU44:AV46"/>
    <mergeCell ref="S45:T45"/>
    <mergeCell ref="Z45:AA45"/>
    <mergeCell ref="AH45:AK45"/>
    <mergeCell ref="Z46:AA46"/>
    <mergeCell ref="AH46:AK46"/>
    <mergeCell ref="AN39:AQ39"/>
    <mergeCell ref="AR39:AV39"/>
    <mergeCell ref="B40:B49"/>
    <mergeCell ref="C40:D43"/>
    <mergeCell ref="E40:H42"/>
    <mergeCell ref="R40:S40"/>
    <mergeCell ref="W40:X40"/>
    <mergeCell ref="AH40:AK40"/>
    <mergeCell ref="AL40:AM43"/>
    <mergeCell ref="AN40:AO43"/>
    <mergeCell ref="B39:D39"/>
    <mergeCell ref="E39:H39"/>
    <mergeCell ref="I39:Q39"/>
    <mergeCell ref="R39:AG39"/>
    <mergeCell ref="AH39:AK39"/>
    <mergeCell ref="AL39:AM39"/>
    <mergeCell ref="R37:S37"/>
    <mergeCell ref="X37:Y37"/>
    <mergeCell ref="AH37:AK37"/>
    <mergeCell ref="E38:H38"/>
    <mergeCell ref="X38:Y38"/>
    <mergeCell ref="AH38:AK38"/>
    <mergeCell ref="C33:D38"/>
    <mergeCell ref="E43:H43"/>
    <mergeCell ref="AB43:AC43"/>
    <mergeCell ref="AH43:AK43"/>
    <mergeCell ref="C44:D49"/>
    <mergeCell ref="E44:H45"/>
    <mergeCell ref="S44:T44"/>
    <mergeCell ref="AH44:AK44"/>
    <mergeCell ref="E46:H46"/>
    <mergeCell ref="E47:H48"/>
    <mergeCell ref="E32:H32"/>
    <mergeCell ref="AB32:AC32"/>
    <mergeCell ref="AH32:AK32"/>
    <mergeCell ref="E33:H34"/>
    <mergeCell ref="S33:T33"/>
    <mergeCell ref="AH33:AK33"/>
    <mergeCell ref="E35:H35"/>
    <mergeCell ref="E36:H37"/>
    <mergeCell ref="R36:S36"/>
    <mergeCell ref="AP29:AQ32"/>
    <mergeCell ref="AR29:AT32"/>
    <mergeCell ref="AU29:AV32"/>
    <mergeCell ref="I30:K30"/>
    <mergeCell ref="L30:O30"/>
    <mergeCell ref="P30:Q30"/>
    <mergeCell ref="AB30:AC30"/>
    <mergeCell ref="AH30:AK30"/>
    <mergeCell ref="AH31:AK31"/>
    <mergeCell ref="AN28:AQ28"/>
    <mergeCell ref="AR28:AV28"/>
    <mergeCell ref="B29:B38"/>
    <mergeCell ref="C29:D32"/>
    <mergeCell ref="E29:H31"/>
    <mergeCell ref="R29:S29"/>
    <mergeCell ref="W29:X29"/>
    <mergeCell ref="AH29:AK29"/>
    <mergeCell ref="AL29:AM32"/>
    <mergeCell ref="AN29:AO32"/>
    <mergeCell ref="B28:D28"/>
    <mergeCell ref="E28:H28"/>
    <mergeCell ref="I28:Q28"/>
    <mergeCell ref="R28:AG28"/>
    <mergeCell ref="AH28:AK28"/>
    <mergeCell ref="AL28:AM28"/>
    <mergeCell ref="AH36:AK36"/>
    <mergeCell ref="AL36:AM38"/>
    <mergeCell ref="AN36:AO38"/>
    <mergeCell ref="AP36:AQ38"/>
    <mergeCell ref="AR36:AT38"/>
    <mergeCell ref="AU36:AV38"/>
    <mergeCell ref="AL33:AM35"/>
    <mergeCell ref="AN33:AO35"/>
    <mergeCell ref="AP33:AQ35"/>
    <mergeCell ref="AR33:AT35"/>
    <mergeCell ref="AU33:AV35"/>
    <mergeCell ref="S34:T34"/>
    <mergeCell ref="Z34:AA34"/>
    <mergeCell ref="AH34:AK34"/>
    <mergeCell ref="Z35:AA35"/>
    <mergeCell ref="AH35:AK35"/>
    <mergeCell ref="T23:U23"/>
    <mergeCell ref="V23:W23"/>
    <mergeCell ref="X22:Y22"/>
    <mergeCell ref="Z22:AA22"/>
    <mergeCell ref="AB22:AC22"/>
    <mergeCell ref="AD22:AE22"/>
    <mergeCell ref="AF22:AG22"/>
    <mergeCell ref="AH22:AI22"/>
    <mergeCell ref="Z25:AA25"/>
    <mergeCell ref="AB25:AC25"/>
    <mergeCell ref="AD25:AE25"/>
    <mergeCell ref="AF25:AG25"/>
    <mergeCell ref="AH25:AK25"/>
    <mergeCell ref="AL25:AV25"/>
    <mergeCell ref="AL24:AV24"/>
    <mergeCell ref="H25:I25"/>
    <mergeCell ref="J25:K25"/>
    <mergeCell ref="L25:M25"/>
    <mergeCell ref="N25:O25"/>
    <mergeCell ref="P25:Q25"/>
    <mergeCell ref="R25:S25"/>
    <mergeCell ref="T25:U25"/>
    <mergeCell ref="V25:W25"/>
    <mergeCell ref="X25:Y25"/>
    <mergeCell ref="X24:Y24"/>
    <mergeCell ref="Z24:AA24"/>
    <mergeCell ref="AB24:AC24"/>
    <mergeCell ref="AD24:AE24"/>
    <mergeCell ref="AF24:AG24"/>
    <mergeCell ref="AH24:AK24"/>
    <mergeCell ref="T21:U21"/>
    <mergeCell ref="V21:W21"/>
    <mergeCell ref="X20:Y20"/>
    <mergeCell ref="Z20:AA20"/>
    <mergeCell ref="AB20:AC20"/>
    <mergeCell ref="AD20:AE20"/>
    <mergeCell ref="AF20:AG20"/>
    <mergeCell ref="AH20:AI20"/>
    <mergeCell ref="AL23:AV23"/>
    <mergeCell ref="B24:G25"/>
    <mergeCell ref="H24:I24"/>
    <mergeCell ref="J24:K24"/>
    <mergeCell ref="L24:M24"/>
    <mergeCell ref="N24:O24"/>
    <mergeCell ref="P24:Q24"/>
    <mergeCell ref="R24:S24"/>
    <mergeCell ref="T24:U24"/>
    <mergeCell ref="V24:W24"/>
    <mergeCell ref="X23:Y23"/>
    <mergeCell ref="Z23:AA23"/>
    <mergeCell ref="AB23:AC23"/>
    <mergeCell ref="AD23:AE23"/>
    <mergeCell ref="AF23:AG23"/>
    <mergeCell ref="AH23:AI23"/>
    <mergeCell ref="AJ22:AK23"/>
    <mergeCell ref="AL22:AV22"/>
    <mergeCell ref="H23:I23"/>
    <mergeCell ref="J23:K23"/>
    <mergeCell ref="L23:M23"/>
    <mergeCell ref="N23:O23"/>
    <mergeCell ref="P23:Q23"/>
    <mergeCell ref="R23:S23"/>
    <mergeCell ref="T19:U19"/>
    <mergeCell ref="V19:W19"/>
    <mergeCell ref="X18:Y18"/>
    <mergeCell ref="Z18:AA18"/>
    <mergeCell ref="AB18:AC18"/>
    <mergeCell ref="AD18:AE18"/>
    <mergeCell ref="AF18:AG18"/>
    <mergeCell ref="AH18:AI18"/>
    <mergeCell ref="AL21:AV21"/>
    <mergeCell ref="B22:G23"/>
    <mergeCell ref="H22:I22"/>
    <mergeCell ref="J22:K22"/>
    <mergeCell ref="L22:M22"/>
    <mergeCell ref="N22:O22"/>
    <mergeCell ref="P22:Q22"/>
    <mergeCell ref="R22:S22"/>
    <mergeCell ref="T22:U22"/>
    <mergeCell ref="V22:W22"/>
    <mergeCell ref="X21:Y21"/>
    <mergeCell ref="Z21:AA21"/>
    <mergeCell ref="AB21:AC21"/>
    <mergeCell ref="AD21:AE21"/>
    <mergeCell ref="AF21:AG21"/>
    <mergeCell ref="AH21:AI21"/>
    <mergeCell ref="AJ20:AK21"/>
    <mergeCell ref="AL20:AV20"/>
    <mergeCell ref="H21:I21"/>
    <mergeCell ref="J21:K21"/>
    <mergeCell ref="L21:M21"/>
    <mergeCell ref="N21:O21"/>
    <mergeCell ref="P21:Q21"/>
    <mergeCell ref="R21:S21"/>
    <mergeCell ref="T17:U17"/>
    <mergeCell ref="V17:W17"/>
    <mergeCell ref="X16:Y16"/>
    <mergeCell ref="Z16:AA16"/>
    <mergeCell ref="AB16:AC16"/>
    <mergeCell ref="AD16:AE16"/>
    <mergeCell ref="AF16:AG16"/>
    <mergeCell ref="AH16:AI16"/>
    <mergeCell ref="AL19:AV19"/>
    <mergeCell ref="B20:G21"/>
    <mergeCell ref="H20:I20"/>
    <mergeCell ref="J20:K20"/>
    <mergeCell ref="L20:M20"/>
    <mergeCell ref="N20:O20"/>
    <mergeCell ref="P20:Q20"/>
    <mergeCell ref="R20:S20"/>
    <mergeCell ref="T20:U20"/>
    <mergeCell ref="V20:W20"/>
    <mergeCell ref="X19:Y19"/>
    <mergeCell ref="Z19:AA19"/>
    <mergeCell ref="AB19:AC19"/>
    <mergeCell ref="AD19:AE19"/>
    <mergeCell ref="AF19:AG19"/>
    <mergeCell ref="AH19:AI19"/>
    <mergeCell ref="AJ18:AK19"/>
    <mergeCell ref="AL18:AV18"/>
    <mergeCell ref="H19:I19"/>
    <mergeCell ref="J19:K19"/>
    <mergeCell ref="L19:M19"/>
    <mergeCell ref="N19:O19"/>
    <mergeCell ref="P19:Q19"/>
    <mergeCell ref="R19:S19"/>
    <mergeCell ref="T15:U15"/>
    <mergeCell ref="V15:W15"/>
    <mergeCell ref="X14:Y14"/>
    <mergeCell ref="Z14:AA14"/>
    <mergeCell ref="AB14:AC14"/>
    <mergeCell ref="AD14:AE14"/>
    <mergeCell ref="AF14:AG14"/>
    <mergeCell ref="AH14:AI14"/>
    <mergeCell ref="AL17:AV17"/>
    <mergeCell ref="B18:G19"/>
    <mergeCell ref="H18:I18"/>
    <mergeCell ref="J18:K18"/>
    <mergeCell ref="L18:M18"/>
    <mergeCell ref="N18:O18"/>
    <mergeCell ref="P18:Q18"/>
    <mergeCell ref="R18:S18"/>
    <mergeCell ref="T18:U18"/>
    <mergeCell ref="V18:W18"/>
    <mergeCell ref="X17:Y17"/>
    <mergeCell ref="Z17:AA17"/>
    <mergeCell ref="AB17:AC17"/>
    <mergeCell ref="AD17:AE17"/>
    <mergeCell ref="AF17:AG17"/>
    <mergeCell ref="AH17:AI17"/>
    <mergeCell ref="AJ16:AK17"/>
    <mergeCell ref="AL16:AV16"/>
    <mergeCell ref="H17:I17"/>
    <mergeCell ref="J17:K17"/>
    <mergeCell ref="L17:M17"/>
    <mergeCell ref="N17:O17"/>
    <mergeCell ref="P17:Q17"/>
    <mergeCell ref="R17:S17"/>
    <mergeCell ref="T13:U13"/>
    <mergeCell ref="V13:W13"/>
    <mergeCell ref="X12:Y12"/>
    <mergeCell ref="Z12:AA12"/>
    <mergeCell ref="AB12:AC12"/>
    <mergeCell ref="AD12:AE12"/>
    <mergeCell ref="AF12:AG12"/>
    <mergeCell ref="AH12:AI12"/>
    <mergeCell ref="AL15:AV15"/>
    <mergeCell ref="B16:G17"/>
    <mergeCell ref="H16:I16"/>
    <mergeCell ref="J16:K16"/>
    <mergeCell ref="L16:M16"/>
    <mergeCell ref="N16:O16"/>
    <mergeCell ref="P16:Q16"/>
    <mergeCell ref="R16:S16"/>
    <mergeCell ref="T16:U16"/>
    <mergeCell ref="V16:W16"/>
    <mergeCell ref="X15:Y15"/>
    <mergeCell ref="Z15:AA15"/>
    <mergeCell ref="AB15:AC15"/>
    <mergeCell ref="AD15:AE15"/>
    <mergeCell ref="AF15:AG15"/>
    <mergeCell ref="AH15:AI15"/>
    <mergeCell ref="AJ14:AK15"/>
    <mergeCell ref="AL14:AV14"/>
    <mergeCell ref="H15:I15"/>
    <mergeCell ref="J15:K15"/>
    <mergeCell ref="L15:M15"/>
    <mergeCell ref="N15:O15"/>
    <mergeCell ref="P15:Q15"/>
    <mergeCell ref="R15:S15"/>
    <mergeCell ref="V11:W11"/>
    <mergeCell ref="X11:Y11"/>
    <mergeCell ref="X10:Y10"/>
    <mergeCell ref="Z10:AA10"/>
    <mergeCell ref="AB10:AC10"/>
    <mergeCell ref="AD10:AE10"/>
    <mergeCell ref="AF10:AG10"/>
    <mergeCell ref="AH10:AI10"/>
    <mergeCell ref="AL13:AV13"/>
    <mergeCell ref="B14:G15"/>
    <mergeCell ref="H14:I14"/>
    <mergeCell ref="J14:K14"/>
    <mergeCell ref="L14:M14"/>
    <mergeCell ref="N14:O14"/>
    <mergeCell ref="P14:Q14"/>
    <mergeCell ref="R14:S14"/>
    <mergeCell ref="T14:U14"/>
    <mergeCell ref="V14:W14"/>
    <mergeCell ref="X13:Y13"/>
    <mergeCell ref="Z13:AA13"/>
    <mergeCell ref="AB13:AC13"/>
    <mergeCell ref="AD13:AE13"/>
    <mergeCell ref="AF13:AG13"/>
    <mergeCell ref="AH13:AI13"/>
    <mergeCell ref="AJ12:AK13"/>
    <mergeCell ref="AL12:AV12"/>
    <mergeCell ref="H13:I13"/>
    <mergeCell ref="J13:K13"/>
    <mergeCell ref="L13:M13"/>
    <mergeCell ref="N13:O13"/>
    <mergeCell ref="P13:Q13"/>
    <mergeCell ref="R13:S13"/>
    <mergeCell ref="AL8:AV8"/>
    <mergeCell ref="H9:I9"/>
    <mergeCell ref="J9:K9"/>
    <mergeCell ref="L9:M9"/>
    <mergeCell ref="N9:O9"/>
    <mergeCell ref="P9:Q9"/>
    <mergeCell ref="R9:S9"/>
    <mergeCell ref="T9:U9"/>
    <mergeCell ref="AL11:AV11"/>
    <mergeCell ref="B12:G13"/>
    <mergeCell ref="H12:I12"/>
    <mergeCell ref="J12:K12"/>
    <mergeCell ref="L12:M12"/>
    <mergeCell ref="N12:O12"/>
    <mergeCell ref="P12:Q12"/>
    <mergeCell ref="R12:S12"/>
    <mergeCell ref="T12:U12"/>
    <mergeCell ref="V12:W12"/>
    <mergeCell ref="Z11:AA11"/>
    <mergeCell ref="AB11:AC11"/>
    <mergeCell ref="AD11:AE11"/>
    <mergeCell ref="AF11:AG11"/>
    <mergeCell ref="AH11:AI11"/>
    <mergeCell ref="AJ11:AK11"/>
    <mergeCell ref="AL10:AV10"/>
    <mergeCell ref="B11:I11"/>
    <mergeCell ref="J11:K11"/>
    <mergeCell ref="L11:M11"/>
    <mergeCell ref="N11:O11"/>
    <mergeCell ref="P11:Q11"/>
    <mergeCell ref="R11:S11"/>
    <mergeCell ref="T11:U11"/>
    <mergeCell ref="AL5:AV6"/>
    <mergeCell ref="J6:K6"/>
    <mergeCell ref="L6:M6"/>
    <mergeCell ref="N6:O6"/>
    <mergeCell ref="P6:Q6"/>
    <mergeCell ref="R6:S6"/>
    <mergeCell ref="T6:U6"/>
    <mergeCell ref="V6:W6"/>
    <mergeCell ref="X6:Y6"/>
    <mergeCell ref="Z6:AA6"/>
    <mergeCell ref="AF7:AG7"/>
    <mergeCell ref="AH7:AI7"/>
    <mergeCell ref="AJ7:AK10"/>
    <mergeCell ref="AL7:AV7"/>
    <mergeCell ref="H8:I8"/>
    <mergeCell ref="J8:Q8"/>
    <mergeCell ref="R8:S8"/>
    <mergeCell ref="T8:U8"/>
    <mergeCell ref="V8:AC8"/>
    <mergeCell ref="AD8:AE8"/>
    <mergeCell ref="T7:U7"/>
    <mergeCell ref="V7:W7"/>
    <mergeCell ref="X7:Y7"/>
    <mergeCell ref="Z7:AA7"/>
    <mergeCell ref="AB7:AC7"/>
    <mergeCell ref="AD7:AE7"/>
    <mergeCell ref="AB6:AC6"/>
    <mergeCell ref="AD6:AE6"/>
    <mergeCell ref="AF6:AG6"/>
    <mergeCell ref="AH9:AI9"/>
    <mergeCell ref="AL9:AV9"/>
    <mergeCell ref="H10:I10"/>
    <mergeCell ref="K1:L1"/>
    <mergeCell ref="M1:S1"/>
    <mergeCell ref="U1:W1"/>
    <mergeCell ref="Y1:AK1"/>
    <mergeCell ref="B5:I6"/>
    <mergeCell ref="J5:Q5"/>
    <mergeCell ref="R5:U5"/>
    <mergeCell ref="V5:AC5"/>
    <mergeCell ref="AD5:AG5"/>
    <mergeCell ref="AH5:AK6"/>
    <mergeCell ref="B7:G10"/>
    <mergeCell ref="H7:I7"/>
    <mergeCell ref="J7:K7"/>
    <mergeCell ref="L7:M7"/>
    <mergeCell ref="N7:O7"/>
    <mergeCell ref="P7:Q7"/>
    <mergeCell ref="R7:S7"/>
    <mergeCell ref="J10:K10"/>
    <mergeCell ref="L10:M10"/>
    <mergeCell ref="N10:O10"/>
    <mergeCell ref="P10:Q10"/>
    <mergeCell ref="R10:S10"/>
    <mergeCell ref="T10:U10"/>
    <mergeCell ref="V10:W10"/>
    <mergeCell ref="V9:W9"/>
    <mergeCell ref="X9:Y9"/>
    <mergeCell ref="Z9:AA9"/>
    <mergeCell ref="AB9:AC9"/>
    <mergeCell ref="AD9:AE9"/>
    <mergeCell ref="AF9:AG9"/>
    <mergeCell ref="AF8:AG8"/>
    <mergeCell ref="AH8:AI8"/>
  </mergeCells>
  <phoneticPr fontId="4"/>
  <pageMargins left="0.70866141732283472" right="0.70866141732283472" top="0.74803149606299213" bottom="0.74803149606299213" header="0.31496062992125984" footer="0.31496062992125984"/>
  <pageSetup paperSize="8" scale="85" fitToHeight="5" orientation="landscape" r:id="rId1"/>
  <rowBreaks count="3" manualBreakCount="3">
    <brk id="38" max="47" man="1"/>
    <brk id="93" max="47" man="1"/>
    <brk id="126" max="4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料金単価!$B$21:$B$25</xm:f>
          </x14:formula1>
          <xm:sqref>Y1:AK1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83"/>
  <sheetViews>
    <sheetView view="pageBreakPreview" topLeftCell="D151" zoomScaleNormal="115" zoomScaleSheetLayoutView="100" workbookViewId="0">
      <selection activeCell="I57" sqref="I57"/>
    </sheetView>
  </sheetViews>
  <sheetFormatPr defaultRowHeight="13.5"/>
  <cols>
    <col min="1" max="1" width="2.625" style="494" customWidth="1"/>
    <col min="2" max="7" width="3.625" style="88" customWidth="1"/>
    <col min="8" max="8" width="4.5" style="88" bestFit="1" customWidth="1"/>
    <col min="9" max="9" width="10.5" style="88" bestFit="1" customWidth="1"/>
    <col min="10" max="20" width="4.375" style="88" customWidth="1"/>
    <col min="21" max="21" width="4.5" style="88" customWidth="1"/>
    <col min="22" max="33" width="4.375" style="88" customWidth="1"/>
    <col min="34" max="37" width="4.25" style="88" customWidth="1"/>
    <col min="38" max="42" width="3.625" style="88" customWidth="1"/>
    <col min="43" max="48" width="3.625" style="494" customWidth="1"/>
    <col min="49" max="49" width="10" style="494" customWidth="1"/>
    <col min="50" max="76" width="3.625" style="494" customWidth="1"/>
    <col min="77" max="256" width="8.875" style="494"/>
    <col min="257" max="257" width="2.625" style="494" customWidth="1"/>
    <col min="258" max="304" width="3.625" style="494" customWidth="1"/>
    <col min="305" max="305" width="2.375" style="494" customWidth="1"/>
    <col min="306" max="332" width="3.625" style="494" customWidth="1"/>
    <col min="333" max="512" width="8.875" style="494"/>
    <col min="513" max="513" width="2.625" style="494" customWidth="1"/>
    <col min="514" max="560" width="3.625" style="494" customWidth="1"/>
    <col min="561" max="561" width="2.375" style="494" customWidth="1"/>
    <col min="562" max="588" width="3.625" style="494" customWidth="1"/>
    <col min="589" max="768" width="8.875" style="494"/>
    <col min="769" max="769" width="2.625" style="494" customWidth="1"/>
    <col min="770" max="816" width="3.625" style="494" customWidth="1"/>
    <col min="817" max="817" width="2.375" style="494" customWidth="1"/>
    <col min="818" max="844" width="3.625" style="494" customWidth="1"/>
    <col min="845" max="1024" width="8.875" style="494"/>
    <col min="1025" max="1025" width="2.625" style="494" customWidth="1"/>
    <col min="1026" max="1072" width="3.625" style="494" customWidth="1"/>
    <col min="1073" max="1073" width="2.375" style="494" customWidth="1"/>
    <col min="1074" max="1100" width="3.625" style="494" customWidth="1"/>
    <col min="1101" max="1280" width="8.875" style="494"/>
    <col min="1281" max="1281" width="2.625" style="494" customWidth="1"/>
    <col min="1282" max="1328" width="3.625" style="494" customWidth="1"/>
    <col min="1329" max="1329" width="2.375" style="494" customWidth="1"/>
    <col min="1330" max="1356" width="3.625" style="494" customWidth="1"/>
    <col min="1357" max="1536" width="8.875" style="494"/>
    <col min="1537" max="1537" width="2.625" style="494" customWidth="1"/>
    <col min="1538" max="1584" width="3.625" style="494" customWidth="1"/>
    <col min="1585" max="1585" width="2.375" style="494" customWidth="1"/>
    <col min="1586" max="1612" width="3.625" style="494" customWidth="1"/>
    <col min="1613" max="1792" width="8.875" style="494"/>
    <col min="1793" max="1793" width="2.625" style="494" customWidth="1"/>
    <col min="1794" max="1840" width="3.625" style="494" customWidth="1"/>
    <col min="1841" max="1841" width="2.375" style="494" customWidth="1"/>
    <col min="1842" max="1868" width="3.625" style="494" customWidth="1"/>
    <col min="1869" max="2048" width="8.875" style="494"/>
    <col min="2049" max="2049" width="2.625" style="494" customWidth="1"/>
    <col min="2050" max="2096" width="3.625" style="494" customWidth="1"/>
    <col min="2097" max="2097" width="2.375" style="494" customWidth="1"/>
    <col min="2098" max="2124" width="3.625" style="494" customWidth="1"/>
    <col min="2125" max="2304" width="8.875" style="494"/>
    <col min="2305" max="2305" width="2.625" style="494" customWidth="1"/>
    <col min="2306" max="2352" width="3.625" style="494" customWidth="1"/>
    <col min="2353" max="2353" width="2.375" style="494" customWidth="1"/>
    <col min="2354" max="2380" width="3.625" style="494" customWidth="1"/>
    <col min="2381" max="2560" width="8.875" style="494"/>
    <col min="2561" max="2561" width="2.625" style="494" customWidth="1"/>
    <col min="2562" max="2608" width="3.625" style="494" customWidth="1"/>
    <col min="2609" max="2609" width="2.375" style="494" customWidth="1"/>
    <col min="2610" max="2636" width="3.625" style="494" customWidth="1"/>
    <col min="2637" max="2816" width="8.875" style="494"/>
    <col min="2817" max="2817" width="2.625" style="494" customWidth="1"/>
    <col min="2818" max="2864" width="3.625" style="494" customWidth="1"/>
    <col min="2865" max="2865" width="2.375" style="494" customWidth="1"/>
    <col min="2866" max="2892" width="3.625" style="494" customWidth="1"/>
    <col min="2893" max="3072" width="8.875" style="494"/>
    <col min="3073" max="3073" width="2.625" style="494" customWidth="1"/>
    <col min="3074" max="3120" width="3.625" style="494" customWidth="1"/>
    <col min="3121" max="3121" width="2.375" style="494" customWidth="1"/>
    <col min="3122" max="3148" width="3.625" style="494" customWidth="1"/>
    <col min="3149" max="3328" width="8.875" style="494"/>
    <col min="3329" max="3329" width="2.625" style="494" customWidth="1"/>
    <col min="3330" max="3376" width="3.625" style="494" customWidth="1"/>
    <col min="3377" max="3377" width="2.375" style="494" customWidth="1"/>
    <col min="3378" max="3404" width="3.625" style="494" customWidth="1"/>
    <col min="3405" max="3584" width="8.875" style="494"/>
    <col min="3585" max="3585" width="2.625" style="494" customWidth="1"/>
    <col min="3586" max="3632" width="3.625" style="494" customWidth="1"/>
    <col min="3633" max="3633" width="2.375" style="494" customWidth="1"/>
    <col min="3634" max="3660" width="3.625" style="494" customWidth="1"/>
    <col min="3661" max="3840" width="8.875" style="494"/>
    <col min="3841" max="3841" width="2.625" style="494" customWidth="1"/>
    <col min="3842" max="3888" width="3.625" style="494" customWidth="1"/>
    <col min="3889" max="3889" width="2.375" style="494" customWidth="1"/>
    <col min="3890" max="3916" width="3.625" style="494" customWidth="1"/>
    <col min="3917" max="4096" width="8.875" style="494"/>
    <col min="4097" max="4097" width="2.625" style="494" customWidth="1"/>
    <col min="4098" max="4144" width="3.625" style="494" customWidth="1"/>
    <col min="4145" max="4145" width="2.375" style="494" customWidth="1"/>
    <col min="4146" max="4172" width="3.625" style="494" customWidth="1"/>
    <col min="4173" max="4352" width="8.875" style="494"/>
    <col min="4353" max="4353" width="2.625" style="494" customWidth="1"/>
    <col min="4354" max="4400" width="3.625" style="494" customWidth="1"/>
    <col min="4401" max="4401" width="2.375" style="494" customWidth="1"/>
    <col min="4402" max="4428" width="3.625" style="494" customWidth="1"/>
    <col min="4429" max="4608" width="8.875" style="494"/>
    <col min="4609" max="4609" width="2.625" style="494" customWidth="1"/>
    <col min="4610" max="4656" width="3.625" style="494" customWidth="1"/>
    <col min="4657" max="4657" width="2.375" style="494" customWidth="1"/>
    <col min="4658" max="4684" width="3.625" style="494" customWidth="1"/>
    <col min="4685" max="4864" width="8.875" style="494"/>
    <col min="4865" max="4865" width="2.625" style="494" customWidth="1"/>
    <col min="4866" max="4912" width="3.625" style="494" customWidth="1"/>
    <col min="4913" max="4913" width="2.375" style="494" customWidth="1"/>
    <col min="4914" max="4940" width="3.625" style="494" customWidth="1"/>
    <col min="4941" max="5120" width="8.875" style="494"/>
    <col min="5121" max="5121" width="2.625" style="494" customWidth="1"/>
    <col min="5122" max="5168" width="3.625" style="494" customWidth="1"/>
    <col min="5169" max="5169" width="2.375" style="494" customWidth="1"/>
    <col min="5170" max="5196" width="3.625" style="494" customWidth="1"/>
    <col min="5197" max="5376" width="8.875" style="494"/>
    <col min="5377" max="5377" width="2.625" style="494" customWidth="1"/>
    <col min="5378" max="5424" width="3.625" style="494" customWidth="1"/>
    <col min="5425" max="5425" width="2.375" style="494" customWidth="1"/>
    <col min="5426" max="5452" width="3.625" style="494" customWidth="1"/>
    <col min="5453" max="5632" width="8.875" style="494"/>
    <col min="5633" max="5633" width="2.625" style="494" customWidth="1"/>
    <col min="5634" max="5680" width="3.625" style="494" customWidth="1"/>
    <col min="5681" max="5681" width="2.375" style="494" customWidth="1"/>
    <col min="5682" max="5708" width="3.625" style="494" customWidth="1"/>
    <col min="5709" max="5888" width="8.875" style="494"/>
    <col min="5889" max="5889" width="2.625" style="494" customWidth="1"/>
    <col min="5890" max="5936" width="3.625" style="494" customWidth="1"/>
    <col min="5937" max="5937" width="2.375" style="494" customWidth="1"/>
    <col min="5938" max="5964" width="3.625" style="494" customWidth="1"/>
    <col min="5965" max="6144" width="8.875" style="494"/>
    <col min="6145" max="6145" width="2.625" style="494" customWidth="1"/>
    <col min="6146" max="6192" width="3.625" style="494" customWidth="1"/>
    <col min="6193" max="6193" width="2.375" style="494" customWidth="1"/>
    <col min="6194" max="6220" width="3.625" style="494" customWidth="1"/>
    <col min="6221" max="6400" width="8.875" style="494"/>
    <col min="6401" max="6401" width="2.625" style="494" customWidth="1"/>
    <col min="6402" max="6448" width="3.625" style="494" customWidth="1"/>
    <col min="6449" max="6449" width="2.375" style="494" customWidth="1"/>
    <col min="6450" max="6476" width="3.625" style="494" customWidth="1"/>
    <col min="6477" max="6656" width="8.875" style="494"/>
    <col min="6657" max="6657" width="2.625" style="494" customWidth="1"/>
    <col min="6658" max="6704" width="3.625" style="494" customWidth="1"/>
    <col min="6705" max="6705" width="2.375" style="494" customWidth="1"/>
    <col min="6706" max="6732" width="3.625" style="494" customWidth="1"/>
    <col min="6733" max="6912" width="8.875" style="494"/>
    <col min="6913" max="6913" width="2.625" style="494" customWidth="1"/>
    <col min="6914" max="6960" width="3.625" style="494" customWidth="1"/>
    <col min="6961" max="6961" width="2.375" style="494" customWidth="1"/>
    <col min="6962" max="6988" width="3.625" style="494" customWidth="1"/>
    <col min="6989" max="7168" width="8.875" style="494"/>
    <col min="7169" max="7169" width="2.625" style="494" customWidth="1"/>
    <col min="7170" max="7216" width="3.625" style="494" customWidth="1"/>
    <col min="7217" max="7217" width="2.375" style="494" customWidth="1"/>
    <col min="7218" max="7244" width="3.625" style="494" customWidth="1"/>
    <col min="7245" max="7424" width="8.875" style="494"/>
    <col min="7425" max="7425" width="2.625" style="494" customWidth="1"/>
    <col min="7426" max="7472" width="3.625" style="494" customWidth="1"/>
    <col min="7473" max="7473" width="2.375" style="494" customWidth="1"/>
    <col min="7474" max="7500" width="3.625" style="494" customWidth="1"/>
    <col min="7501" max="7680" width="8.875" style="494"/>
    <col min="7681" max="7681" width="2.625" style="494" customWidth="1"/>
    <col min="7682" max="7728" width="3.625" style="494" customWidth="1"/>
    <col min="7729" max="7729" width="2.375" style="494" customWidth="1"/>
    <col min="7730" max="7756" width="3.625" style="494" customWidth="1"/>
    <col min="7757" max="7936" width="8.875" style="494"/>
    <col min="7937" max="7937" width="2.625" style="494" customWidth="1"/>
    <col min="7938" max="7984" width="3.625" style="494" customWidth="1"/>
    <col min="7985" max="7985" width="2.375" style="494" customWidth="1"/>
    <col min="7986" max="8012" width="3.625" style="494" customWidth="1"/>
    <col min="8013" max="8192" width="8.875" style="494"/>
    <col min="8193" max="8193" width="2.625" style="494" customWidth="1"/>
    <col min="8194" max="8240" width="3.625" style="494" customWidth="1"/>
    <col min="8241" max="8241" width="2.375" style="494" customWidth="1"/>
    <col min="8242" max="8268" width="3.625" style="494" customWidth="1"/>
    <col min="8269" max="8448" width="8.875" style="494"/>
    <col min="8449" max="8449" width="2.625" style="494" customWidth="1"/>
    <col min="8450" max="8496" width="3.625" style="494" customWidth="1"/>
    <col min="8497" max="8497" width="2.375" style="494" customWidth="1"/>
    <col min="8498" max="8524" width="3.625" style="494" customWidth="1"/>
    <col min="8525" max="8704" width="8.875" style="494"/>
    <col min="8705" max="8705" width="2.625" style="494" customWidth="1"/>
    <col min="8706" max="8752" width="3.625" style="494" customWidth="1"/>
    <col min="8753" max="8753" width="2.375" style="494" customWidth="1"/>
    <col min="8754" max="8780" width="3.625" style="494" customWidth="1"/>
    <col min="8781" max="8960" width="8.875" style="494"/>
    <col min="8961" max="8961" width="2.625" style="494" customWidth="1"/>
    <col min="8962" max="9008" width="3.625" style="494" customWidth="1"/>
    <col min="9009" max="9009" width="2.375" style="494" customWidth="1"/>
    <col min="9010" max="9036" width="3.625" style="494" customWidth="1"/>
    <col min="9037" max="9216" width="8.875" style="494"/>
    <col min="9217" max="9217" width="2.625" style="494" customWidth="1"/>
    <col min="9218" max="9264" width="3.625" style="494" customWidth="1"/>
    <col min="9265" max="9265" width="2.375" style="494" customWidth="1"/>
    <col min="9266" max="9292" width="3.625" style="494" customWidth="1"/>
    <col min="9293" max="9472" width="8.875" style="494"/>
    <col min="9473" max="9473" width="2.625" style="494" customWidth="1"/>
    <col min="9474" max="9520" width="3.625" style="494" customWidth="1"/>
    <col min="9521" max="9521" width="2.375" style="494" customWidth="1"/>
    <col min="9522" max="9548" width="3.625" style="494" customWidth="1"/>
    <col min="9549" max="9728" width="8.875" style="494"/>
    <col min="9729" max="9729" width="2.625" style="494" customWidth="1"/>
    <col min="9730" max="9776" width="3.625" style="494" customWidth="1"/>
    <col min="9777" max="9777" width="2.375" style="494" customWidth="1"/>
    <col min="9778" max="9804" width="3.625" style="494" customWidth="1"/>
    <col min="9805" max="9984" width="8.875" style="494"/>
    <col min="9985" max="9985" width="2.625" style="494" customWidth="1"/>
    <col min="9986" max="10032" width="3.625" style="494" customWidth="1"/>
    <col min="10033" max="10033" width="2.375" style="494" customWidth="1"/>
    <col min="10034" max="10060" width="3.625" style="494" customWidth="1"/>
    <col min="10061" max="10240" width="8.875" style="494"/>
    <col min="10241" max="10241" width="2.625" style="494" customWidth="1"/>
    <col min="10242" max="10288" width="3.625" style="494" customWidth="1"/>
    <col min="10289" max="10289" width="2.375" style="494" customWidth="1"/>
    <col min="10290" max="10316" width="3.625" style="494" customWidth="1"/>
    <col min="10317" max="10496" width="8.875" style="494"/>
    <col min="10497" max="10497" width="2.625" style="494" customWidth="1"/>
    <col min="10498" max="10544" width="3.625" style="494" customWidth="1"/>
    <col min="10545" max="10545" width="2.375" style="494" customWidth="1"/>
    <col min="10546" max="10572" width="3.625" style="494" customWidth="1"/>
    <col min="10573" max="10752" width="8.875" style="494"/>
    <col min="10753" max="10753" width="2.625" style="494" customWidth="1"/>
    <col min="10754" max="10800" width="3.625" style="494" customWidth="1"/>
    <col min="10801" max="10801" width="2.375" style="494" customWidth="1"/>
    <col min="10802" max="10828" width="3.625" style="494" customWidth="1"/>
    <col min="10829" max="11008" width="8.875" style="494"/>
    <col min="11009" max="11009" width="2.625" style="494" customWidth="1"/>
    <col min="11010" max="11056" width="3.625" style="494" customWidth="1"/>
    <col min="11057" max="11057" width="2.375" style="494" customWidth="1"/>
    <col min="11058" max="11084" width="3.625" style="494" customWidth="1"/>
    <col min="11085" max="11264" width="8.875" style="494"/>
    <col min="11265" max="11265" width="2.625" style="494" customWidth="1"/>
    <col min="11266" max="11312" width="3.625" style="494" customWidth="1"/>
    <col min="11313" max="11313" width="2.375" style="494" customWidth="1"/>
    <col min="11314" max="11340" width="3.625" style="494" customWidth="1"/>
    <col min="11341" max="11520" width="8.875" style="494"/>
    <col min="11521" max="11521" width="2.625" style="494" customWidth="1"/>
    <col min="11522" max="11568" width="3.625" style="494" customWidth="1"/>
    <col min="11569" max="11569" width="2.375" style="494" customWidth="1"/>
    <col min="11570" max="11596" width="3.625" style="494" customWidth="1"/>
    <col min="11597" max="11776" width="8.875" style="494"/>
    <col min="11777" max="11777" width="2.625" style="494" customWidth="1"/>
    <col min="11778" max="11824" width="3.625" style="494" customWidth="1"/>
    <col min="11825" max="11825" width="2.375" style="494" customWidth="1"/>
    <col min="11826" max="11852" width="3.625" style="494" customWidth="1"/>
    <col min="11853" max="12032" width="8.875" style="494"/>
    <col min="12033" max="12033" width="2.625" style="494" customWidth="1"/>
    <col min="12034" max="12080" width="3.625" style="494" customWidth="1"/>
    <col min="12081" max="12081" width="2.375" style="494" customWidth="1"/>
    <col min="12082" max="12108" width="3.625" style="494" customWidth="1"/>
    <col min="12109" max="12288" width="8.875" style="494"/>
    <col min="12289" max="12289" width="2.625" style="494" customWidth="1"/>
    <col min="12290" max="12336" width="3.625" style="494" customWidth="1"/>
    <col min="12337" max="12337" width="2.375" style="494" customWidth="1"/>
    <col min="12338" max="12364" width="3.625" style="494" customWidth="1"/>
    <col min="12365" max="12544" width="8.875" style="494"/>
    <col min="12545" max="12545" width="2.625" style="494" customWidth="1"/>
    <col min="12546" max="12592" width="3.625" style="494" customWidth="1"/>
    <col min="12593" max="12593" width="2.375" style="494" customWidth="1"/>
    <col min="12594" max="12620" width="3.625" style="494" customWidth="1"/>
    <col min="12621" max="12800" width="8.875" style="494"/>
    <col min="12801" max="12801" width="2.625" style="494" customWidth="1"/>
    <col min="12802" max="12848" width="3.625" style="494" customWidth="1"/>
    <col min="12849" max="12849" width="2.375" style="494" customWidth="1"/>
    <col min="12850" max="12876" width="3.625" style="494" customWidth="1"/>
    <col min="12877" max="13056" width="8.875" style="494"/>
    <col min="13057" max="13057" width="2.625" style="494" customWidth="1"/>
    <col min="13058" max="13104" width="3.625" style="494" customWidth="1"/>
    <col min="13105" max="13105" width="2.375" style="494" customWidth="1"/>
    <col min="13106" max="13132" width="3.625" style="494" customWidth="1"/>
    <col min="13133" max="13312" width="8.875" style="494"/>
    <col min="13313" max="13313" width="2.625" style="494" customWidth="1"/>
    <col min="13314" max="13360" width="3.625" style="494" customWidth="1"/>
    <col min="13361" max="13361" width="2.375" style="494" customWidth="1"/>
    <col min="13362" max="13388" width="3.625" style="494" customWidth="1"/>
    <col min="13389" max="13568" width="8.875" style="494"/>
    <col min="13569" max="13569" width="2.625" style="494" customWidth="1"/>
    <col min="13570" max="13616" width="3.625" style="494" customWidth="1"/>
    <col min="13617" max="13617" width="2.375" style="494" customWidth="1"/>
    <col min="13618" max="13644" width="3.625" style="494" customWidth="1"/>
    <col min="13645" max="13824" width="8.875" style="494"/>
    <col min="13825" max="13825" width="2.625" style="494" customWidth="1"/>
    <col min="13826" max="13872" width="3.625" style="494" customWidth="1"/>
    <col min="13873" max="13873" width="2.375" style="494" customWidth="1"/>
    <col min="13874" max="13900" width="3.625" style="494" customWidth="1"/>
    <col min="13901" max="14080" width="8.875" style="494"/>
    <col min="14081" max="14081" width="2.625" style="494" customWidth="1"/>
    <col min="14082" max="14128" width="3.625" style="494" customWidth="1"/>
    <col min="14129" max="14129" width="2.375" style="494" customWidth="1"/>
    <col min="14130" max="14156" width="3.625" style="494" customWidth="1"/>
    <col min="14157" max="14336" width="8.875" style="494"/>
    <col min="14337" max="14337" width="2.625" style="494" customWidth="1"/>
    <col min="14338" max="14384" width="3.625" style="494" customWidth="1"/>
    <col min="14385" max="14385" width="2.375" style="494" customWidth="1"/>
    <col min="14386" max="14412" width="3.625" style="494" customWidth="1"/>
    <col min="14413" max="14592" width="8.875" style="494"/>
    <col min="14593" max="14593" width="2.625" style="494" customWidth="1"/>
    <col min="14594" max="14640" width="3.625" style="494" customWidth="1"/>
    <col min="14641" max="14641" width="2.375" style="494" customWidth="1"/>
    <col min="14642" max="14668" width="3.625" style="494" customWidth="1"/>
    <col min="14669" max="14848" width="8.875" style="494"/>
    <col min="14849" max="14849" width="2.625" style="494" customWidth="1"/>
    <col min="14850" max="14896" width="3.625" style="494" customWidth="1"/>
    <col min="14897" max="14897" width="2.375" style="494" customWidth="1"/>
    <col min="14898" max="14924" width="3.625" style="494" customWidth="1"/>
    <col min="14925" max="15104" width="8.875" style="494"/>
    <col min="15105" max="15105" width="2.625" style="494" customWidth="1"/>
    <col min="15106" max="15152" width="3.625" style="494" customWidth="1"/>
    <col min="15153" max="15153" width="2.375" style="494" customWidth="1"/>
    <col min="15154" max="15180" width="3.625" style="494" customWidth="1"/>
    <col min="15181" max="15360" width="8.875" style="494"/>
    <col min="15361" max="15361" width="2.625" style="494" customWidth="1"/>
    <col min="15362" max="15408" width="3.625" style="494" customWidth="1"/>
    <col min="15409" max="15409" width="2.375" style="494" customWidth="1"/>
    <col min="15410" max="15436" width="3.625" style="494" customWidth="1"/>
    <col min="15437" max="15616" width="8.875" style="494"/>
    <col min="15617" max="15617" width="2.625" style="494" customWidth="1"/>
    <col min="15618" max="15664" width="3.625" style="494" customWidth="1"/>
    <col min="15665" max="15665" width="2.375" style="494" customWidth="1"/>
    <col min="15666" max="15692" width="3.625" style="494" customWidth="1"/>
    <col min="15693" max="15872" width="8.875" style="494"/>
    <col min="15873" max="15873" width="2.625" style="494" customWidth="1"/>
    <col min="15874" max="15920" width="3.625" style="494" customWidth="1"/>
    <col min="15921" max="15921" width="2.375" style="494" customWidth="1"/>
    <col min="15922" max="15948" width="3.625" style="494" customWidth="1"/>
    <col min="15949" max="16128" width="8.875" style="494"/>
    <col min="16129" max="16129" width="2.625" style="494" customWidth="1"/>
    <col min="16130" max="16176" width="3.625" style="494" customWidth="1"/>
    <col min="16177" max="16177" width="2.375" style="494" customWidth="1"/>
    <col min="16178" max="16204" width="3.625" style="494" customWidth="1"/>
    <col min="16205" max="16384" width="8.875" style="494"/>
  </cols>
  <sheetData>
    <row r="1" spans="2:50">
      <c r="B1" s="165" t="s">
        <v>287</v>
      </c>
      <c r="K1" s="968" t="s">
        <v>174</v>
      </c>
      <c r="L1" s="968"/>
      <c r="M1" s="969" t="str">
        <f>'様式11-5'!G1</f>
        <v>楠小学校</v>
      </c>
      <c r="N1" s="970"/>
      <c r="O1" s="970"/>
      <c r="P1" s="970"/>
      <c r="Q1" s="970"/>
      <c r="R1" s="970"/>
      <c r="S1" s="971"/>
      <c r="U1" s="972" t="s">
        <v>679</v>
      </c>
      <c r="V1" s="972"/>
      <c r="W1" s="972"/>
      <c r="X1" s="605">
        <f>SUMIF(料金単価!$B$21:$B$25,$Y$1,料金単価!A21:A25)</f>
        <v>2</v>
      </c>
      <c r="Y1" s="972" t="s">
        <v>595</v>
      </c>
      <c r="Z1" s="972"/>
      <c r="AA1" s="972"/>
      <c r="AB1" s="972"/>
      <c r="AC1" s="972"/>
      <c r="AD1" s="972"/>
      <c r="AE1" s="972"/>
      <c r="AF1" s="972"/>
      <c r="AG1" s="972"/>
      <c r="AH1" s="972"/>
      <c r="AI1" s="972"/>
      <c r="AJ1" s="972"/>
      <c r="AK1" s="972"/>
      <c r="AQ1" s="606"/>
      <c r="AR1" s="606"/>
      <c r="AS1" s="607"/>
      <c r="AT1" s="606"/>
      <c r="AU1" s="606"/>
      <c r="AV1" s="162" t="s">
        <v>600</v>
      </c>
      <c r="AX1" s="88"/>
    </row>
    <row r="2" spans="2:50">
      <c r="B2" s="608" t="s">
        <v>601</v>
      </c>
      <c r="K2" s="667"/>
      <c r="L2" s="667"/>
      <c r="M2" s="668"/>
      <c r="N2" s="668"/>
      <c r="O2" s="668"/>
      <c r="P2" s="610"/>
      <c r="Q2" s="610"/>
      <c r="R2" s="610"/>
      <c r="S2" s="610"/>
      <c r="AQ2" s="606"/>
      <c r="AR2" s="606"/>
      <c r="AS2" s="607"/>
      <c r="AT2" s="606"/>
      <c r="AU2" s="606"/>
      <c r="AV2" s="162"/>
      <c r="AX2" s="88"/>
    </row>
    <row r="3" spans="2:50">
      <c r="F3" s="611"/>
      <c r="H3" s="612" t="s">
        <v>289</v>
      </c>
    </row>
    <row r="4" spans="2:50" ht="14.25" thickBot="1">
      <c r="B4" s="88" t="s">
        <v>286</v>
      </c>
    </row>
    <row r="5" spans="2:50">
      <c r="B5" s="973"/>
      <c r="C5" s="974"/>
      <c r="D5" s="974"/>
      <c r="E5" s="974"/>
      <c r="F5" s="974"/>
      <c r="G5" s="974"/>
      <c r="H5" s="974"/>
      <c r="I5" s="975"/>
      <c r="J5" s="979" t="s">
        <v>285</v>
      </c>
      <c r="K5" s="979"/>
      <c r="L5" s="979"/>
      <c r="M5" s="979"/>
      <c r="N5" s="979"/>
      <c r="O5" s="979"/>
      <c r="P5" s="979"/>
      <c r="Q5" s="979"/>
      <c r="R5" s="980" t="s">
        <v>602</v>
      </c>
      <c r="S5" s="981"/>
      <c r="T5" s="981"/>
      <c r="U5" s="981"/>
      <c r="V5" s="980" t="s">
        <v>244</v>
      </c>
      <c r="W5" s="981"/>
      <c r="X5" s="981"/>
      <c r="Y5" s="981"/>
      <c r="Z5" s="981"/>
      <c r="AA5" s="981"/>
      <c r="AB5" s="981"/>
      <c r="AC5" s="982"/>
      <c r="AD5" s="981" t="s">
        <v>602</v>
      </c>
      <c r="AE5" s="981"/>
      <c r="AF5" s="981"/>
      <c r="AG5" s="982"/>
      <c r="AH5" s="983" t="s">
        <v>167</v>
      </c>
      <c r="AI5" s="974"/>
      <c r="AJ5" s="974"/>
      <c r="AK5" s="974"/>
      <c r="AL5" s="1010" t="s">
        <v>209</v>
      </c>
      <c r="AM5" s="1011"/>
      <c r="AN5" s="1011"/>
      <c r="AO5" s="1011"/>
      <c r="AP5" s="1011"/>
      <c r="AQ5" s="1011"/>
      <c r="AR5" s="1011"/>
      <c r="AS5" s="1011"/>
      <c r="AT5" s="1011"/>
      <c r="AU5" s="1011"/>
      <c r="AV5" s="1012"/>
    </row>
    <row r="6" spans="2:50" ht="14.25" thickBot="1">
      <c r="B6" s="976"/>
      <c r="C6" s="977"/>
      <c r="D6" s="977"/>
      <c r="E6" s="977"/>
      <c r="F6" s="977"/>
      <c r="G6" s="977"/>
      <c r="H6" s="977"/>
      <c r="I6" s="978"/>
      <c r="J6" s="1016" t="s">
        <v>284</v>
      </c>
      <c r="K6" s="1017"/>
      <c r="L6" s="1017" t="s">
        <v>283</v>
      </c>
      <c r="M6" s="1017"/>
      <c r="N6" s="1017" t="s">
        <v>282</v>
      </c>
      <c r="O6" s="1017"/>
      <c r="P6" s="1017" t="s">
        <v>281</v>
      </c>
      <c r="Q6" s="1018"/>
      <c r="R6" s="1016" t="s">
        <v>280</v>
      </c>
      <c r="S6" s="1017"/>
      <c r="T6" s="1017" t="s">
        <v>279</v>
      </c>
      <c r="U6" s="1019"/>
      <c r="V6" s="1016" t="s">
        <v>278</v>
      </c>
      <c r="W6" s="1017"/>
      <c r="X6" s="1017" t="s">
        <v>277</v>
      </c>
      <c r="Y6" s="1017"/>
      <c r="Z6" s="1017" t="s">
        <v>276</v>
      </c>
      <c r="AA6" s="1017"/>
      <c r="AB6" s="1017" t="s">
        <v>275</v>
      </c>
      <c r="AC6" s="1018"/>
      <c r="AD6" s="1036" t="s">
        <v>274</v>
      </c>
      <c r="AE6" s="1017"/>
      <c r="AF6" s="1017" t="s">
        <v>273</v>
      </c>
      <c r="AG6" s="1018"/>
      <c r="AH6" s="984"/>
      <c r="AI6" s="977"/>
      <c r="AJ6" s="977"/>
      <c r="AK6" s="977"/>
      <c r="AL6" s="1013"/>
      <c r="AM6" s="1014"/>
      <c r="AN6" s="1014"/>
      <c r="AO6" s="1014"/>
      <c r="AP6" s="1014"/>
      <c r="AQ6" s="1014"/>
      <c r="AR6" s="1014"/>
      <c r="AS6" s="1014"/>
      <c r="AT6" s="1014"/>
      <c r="AU6" s="1014"/>
      <c r="AV6" s="1015"/>
    </row>
    <row r="7" spans="2:50">
      <c r="B7" s="985" t="s">
        <v>272</v>
      </c>
      <c r="C7" s="986"/>
      <c r="D7" s="986"/>
      <c r="E7" s="986"/>
      <c r="F7" s="986"/>
      <c r="G7" s="987"/>
      <c r="H7" s="991" t="s">
        <v>271</v>
      </c>
      <c r="I7" s="992"/>
      <c r="J7" s="993">
        <f>IF($X$1=1,15,IF($X$1=2,15,IF($X$1=3,22,IF($X$1=4,22,IF($X$1=5,15,"-")))))</f>
        <v>15</v>
      </c>
      <c r="K7" s="994"/>
      <c r="L7" s="995">
        <f>IF($X$1=1,14,IF($X$1=2,21,IF($X$1=3,14,IF($X$1=4,14,IF($X$1=5,21,"-")))))</f>
        <v>21</v>
      </c>
      <c r="M7" s="996"/>
      <c r="N7" s="995">
        <f>IF($X$1=1,"-",IF($X$1=2,22,IF($X$1=3,"-",IF($X$1=4,"-",IF($X$1=5,22,"-")))))</f>
        <v>22</v>
      </c>
      <c r="O7" s="996"/>
      <c r="P7" s="995">
        <f>IF($X$1=1,13,IF($X$1=2,13,IF($X$1=3,20,IF($X$1=4,20,IF($X$1=5,13,"-")))))</f>
        <v>13</v>
      </c>
      <c r="Q7" s="996"/>
      <c r="R7" s="993" t="str">
        <f>IF($X$1=1,"-",IF($X$1=2,"-",IF($X$1=3,7,IF($X$1=4,7,IF($X$1=5,"-")))))</f>
        <v>-</v>
      </c>
      <c r="S7" s="994"/>
      <c r="T7" s="1033" t="str">
        <f>IF($X$1=1,"-",IF($X$1=2,"-",IF($X$1=3,"-",IF($X$1=4,"-",IF($X$1=5,"-","-")))))</f>
        <v>-</v>
      </c>
      <c r="U7" s="1034"/>
      <c r="V7" s="993">
        <f>IF($X$1=1,17,IF($X$1=2,20,IF($X$1=3,17,IF($X$1=4,"-",IF($X$1=5,20,"-")))))</f>
        <v>20</v>
      </c>
      <c r="W7" s="994"/>
      <c r="X7" s="995">
        <f>IF($X$1=1,16,IF($X$1=2,19,IF($X$1=3,16,IF($X$1=4,"-",IF($X$1=5,19,"-")))))</f>
        <v>19</v>
      </c>
      <c r="Y7" s="994"/>
      <c r="Z7" s="995">
        <f>IF($X$1=1,18,IF($X$1=2,18,IF($X$1=3,16,IF($X$1=4,"-",IF($X$1=5,18,"-")))))</f>
        <v>18</v>
      </c>
      <c r="AA7" s="994"/>
      <c r="AB7" s="995">
        <f>IF($X$1=1,14,IF($X$1=2,14,IF($X$1=3,15,IF($X$1=4,"-",IF($X$1=5,14,"-")))))</f>
        <v>14</v>
      </c>
      <c r="AC7" s="1035"/>
      <c r="AD7" s="993" t="str">
        <f>IF($X$1=1,"-",IF($X$1=2,"-",IF($X$1=3,"-",IF($X$1=4,"-",IF($X$1=5,"-","-")))))</f>
        <v>-</v>
      </c>
      <c r="AE7" s="994"/>
      <c r="AF7" s="995" t="str">
        <f>IF($X$1=1,"-",IF($X$1=2,"-",IF($X$1=3,7,IF($X$1=4,7,IF($X$1=5,"-","-")))))</f>
        <v>-</v>
      </c>
      <c r="AG7" s="996"/>
      <c r="AH7" s="1008"/>
      <c r="AI7" s="1009"/>
      <c r="AJ7" s="1020"/>
      <c r="AK7" s="1021"/>
      <c r="AL7" s="1024"/>
      <c r="AM7" s="1025"/>
      <c r="AN7" s="1025"/>
      <c r="AO7" s="1025"/>
      <c r="AP7" s="1025"/>
      <c r="AQ7" s="1025"/>
      <c r="AR7" s="1025"/>
      <c r="AS7" s="1025"/>
      <c r="AT7" s="1025"/>
      <c r="AU7" s="1025"/>
      <c r="AV7" s="1026"/>
    </row>
    <row r="8" spans="2:50">
      <c r="B8" s="985"/>
      <c r="C8" s="986"/>
      <c r="D8" s="986"/>
      <c r="E8" s="986"/>
      <c r="F8" s="986"/>
      <c r="G8" s="987"/>
      <c r="H8" s="991" t="s">
        <v>270</v>
      </c>
      <c r="I8" s="992"/>
      <c r="J8" s="1027">
        <f>IF($X$1=1,8,IF($X$1=2,10,IF($X$1=3,9,IF($X$1=4,9,IF($X$1=5,9,"-")))))</f>
        <v>10</v>
      </c>
      <c r="K8" s="1028"/>
      <c r="L8" s="1028">
        <f t="shared" ref="L8" si="0">IF($X$1=1,15,IF($X$1=2,15,IF($X$1=3,22,IF($X$1=4,22,IF($X$1=5,15,"-")))))</f>
        <v>15</v>
      </c>
      <c r="M8" s="1028"/>
      <c r="N8" s="1028">
        <f t="shared" ref="N8" si="1">IF($X$1=1,15,IF($X$1=2,15,IF($X$1=3,22,IF($X$1=4,22,IF($X$1=5,15,"-")))))</f>
        <v>15</v>
      </c>
      <c r="O8" s="1028"/>
      <c r="P8" s="1028">
        <f t="shared" ref="P8" si="2">IF($X$1=1,15,IF($X$1=2,15,IF($X$1=3,22,IF($X$1=4,22,IF($X$1=5,15,"-")))))</f>
        <v>15</v>
      </c>
      <c r="Q8" s="1029"/>
      <c r="R8" s="1030" t="str">
        <f>IF($X$1=1,"-",IF($X$1=2,"-",IF($X$1=3,7,IF($X$1=4,9,IF($X$1=5,"-","-")))))</f>
        <v>-</v>
      </c>
      <c r="S8" s="1031"/>
      <c r="T8" s="1006" t="str">
        <f>IF($X$1=1,"-",IF($X$1=2,"-",IF($X$1=3,"-",IF($X$1=4,"-",IF($X$1=5,"-","-")))))</f>
        <v>-</v>
      </c>
      <c r="U8" s="1032"/>
      <c r="V8" s="1027">
        <f>IF($X$1=1,8,IF($X$1=2,10,IF($X$1=3,9,IF($X$1=4,"-",IF($X$1=5,9,"-")))))</f>
        <v>10</v>
      </c>
      <c r="W8" s="1028"/>
      <c r="X8" s="1028">
        <f t="shared" ref="X8" si="3">IF($X$1=1,15,IF($X$1=2,15,IF($X$1=3,22,IF($X$1=4,22,IF($X$1=5,15,"-")))))</f>
        <v>15</v>
      </c>
      <c r="Y8" s="1028"/>
      <c r="Z8" s="1028">
        <f t="shared" ref="Z8" si="4">IF($X$1=1,15,IF($X$1=2,15,IF($X$1=3,22,IF($X$1=4,22,IF($X$1=5,15,"-")))))</f>
        <v>15</v>
      </c>
      <c r="AA8" s="1028"/>
      <c r="AB8" s="1028">
        <f t="shared" ref="AB8" si="5">IF($X$1=1,15,IF($X$1=2,15,IF($X$1=3,22,IF($X$1=4,22,IF($X$1=5,15,"-")))))</f>
        <v>15</v>
      </c>
      <c r="AC8" s="1029"/>
      <c r="AD8" s="1030" t="str">
        <f>IF($X$1=1,"-",IF($X$1=2,"-",IF($X$1=3,"-",IF($X$1=4,"-",IF($X$1=5,"-","-")))))</f>
        <v>-</v>
      </c>
      <c r="AE8" s="1031"/>
      <c r="AF8" s="1006" t="str">
        <f>IF($X$1=1,"-",IF($X$1=2,"-",IF($X$1=3,9,IF($X$1=4,9,IF($X$1=5,"-","-")))))</f>
        <v>-</v>
      </c>
      <c r="AG8" s="1007"/>
      <c r="AH8" s="1008"/>
      <c r="AI8" s="1009"/>
      <c r="AJ8" s="1020"/>
      <c r="AK8" s="1021"/>
      <c r="AL8" s="1039"/>
      <c r="AM8" s="1040"/>
      <c r="AN8" s="1040"/>
      <c r="AO8" s="1040"/>
      <c r="AP8" s="1040"/>
      <c r="AQ8" s="1040"/>
      <c r="AR8" s="1040"/>
      <c r="AS8" s="1040"/>
      <c r="AT8" s="1040"/>
      <c r="AU8" s="1040"/>
      <c r="AV8" s="1041"/>
    </row>
    <row r="9" spans="2:50">
      <c r="B9" s="985"/>
      <c r="C9" s="986"/>
      <c r="D9" s="986"/>
      <c r="E9" s="986"/>
      <c r="F9" s="986"/>
      <c r="G9" s="987"/>
      <c r="H9" s="1044" t="s">
        <v>245</v>
      </c>
      <c r="I9" s="1045"/>
      <c r="J9" s="1046" t="s">
        <v>604</v>
      </c>
      <c r="K9" s="1047"/>
      <c r="L9" s="1047">
        <f>+L7*$J$8</f>
        <v>210</v>
      </c>
      <c r="M9" s="1047"/>
      <c r="N9" s="1047">
        <f>IF(N7="-","-",+N7*$J$8)</f>
        <v>220</v>
      </c>
      <c r="O9" s="1047"/>
      <c r="P9" s="1047">
        <f>+P7*$J$8</f>
        <v>130</v>
      </c>
      <c r="Q9" s="1047"/>
      <c r="R9" s="1003" t="s">
        <v>604</v>
      </c>
      <c r="S9" s="1004"/>
      <c r="T9" s="1004" t="s">
        <v>605</v>
      </c>
      <c r="U9" s="1005"/>
      <c r="V9" s="1003" t="s">
        <v>606</v>
      </c>
      <c r="W9" s="1004"/>
      <c r="X9" s="1004" t="s">
        <v>604</v>
      </c>
      <c r="Y9" s="1004"/>
      <c r="Z9" s="1004" t="s">
        <v>605</v>
      </c>
      <c r="AA9" s="1004"/>
      <c r="AB9" s="1004" t="s">
        <v>604</v>
      </c>
      <c r="AC9" s="1005"/>
      <c r="AD9" s="1003" t="s">
        <v>604</v>
      </c>
      <c r="AE9" s="1004"/>
      <c r="AF9" s="1004" t="s">
        <v>604</v>
      </c>
      <c r="AG9" s="1005"/>
      <c r="AH9" s="1037">
        <f>SUM(J9:AG9)</f>
        <v>560</v>
      </c>
      <c r="AI9" s="1038"/>
      <c r="AJ9" s="1020"/>
      <c r="AK9" s="1021"/>
      <c r="AL9" s="1039"/>
      <c r="AM9" s="1040"/>
      <c r="AN9" s="1040"/>
      <c r="AO9" s="1040"/>
      <c r="AP9" s="1040"/>
      <c r="AQ9" s="1040"/>
      <c r="AR9" s="1040"/>
      <c r="AS9" s="1040"/>
      <c r="AT9" s="1040"/>
      <c r="AU9" s="1040"/>
      <c r="AV9" s="1041"/>
    </row>
    <row r="10" spans="2:50">
      <c r="B10" s="988"/>
      <c r="C10" s="989"/>
      <c r="D10" s="989"/>
      <c r="E10" s="989"/>
      <c r="F10" s="989"/>
      <c r="G10" s="990"/>
      <c r="H10" s="1042" t="s">
        <v>228</v>
      </c>
      <c r="I10" s="1043"/>
      <c r="J10" s="997">
        <f>+J7*$J$8</f>
        <v>150</v>
      </c>
      <c r="K10" s="998"/>
      <c r="L10" s="998" t="s">
        <v>604</v>
      </c>
      <c r="M10" s="998"/>
      <c r="N10" s="998" t="s">
        <v>605</v>
      </c>
      <c r="O10" s="998"/>
      <c r="P10" s="998" t="s">
        <v>604</v>
      </c>
      <c r="Q10" s="999"/>
      <c r="R10" s="1000" t="str">
        <f>IF(R7="-","-",+R7*$R$8)</f>
        <v>-</v>
      </c>
      <c r="S10" s="1001"/>
      <c r="T10" s="1001" t="s">
        <v>604</v>
      </c>
      <c r="U10" s="1002"/>
      <c r="V10" s="1000">
        <f>IF(V7="-","-",+V7*$V$8)</f>
        <v>200</v>
      </c>
      <c r="W10" s="1001"/>
      <c r="X10" s="1080">
        <f t="shared" ref="X10" si="6">IF(X7="-","-",+X7*$V$8)</f>
        <v>190</v>
      </c>
      <c r="Y10" s="1081"/>
      <c r="Z10" s="1080">
        <f t="shared" ref="Z10" si="7">IF(Z7="-","-",+Z7*$V$8)</f>
        <v>180</v>
      </c>
      <c r="AA10" s="1081"/>
      <c r="AB10" s="1080">
        <f t="shared" ref="AB10" si="8">IF(AB7="-","-",+AB7*$V$8)</f>
        <v>140</v>
      </c>
      <c r="AC10" s="1082"/>
      <c r="AD10" s="1000" t="s">
        <v>604</v>
      </c>
      <c r="AE10" s="1001"/>
      <c r="AF10" s="1001" t="str">
        <f>IF(AF7="-","-",+AF7*$AF$8)</f>
        <v>-</v>
      </c>
      <c r="AG10" s="1002"/>
      <c r="AH10" s="1083">
        <f>SUM(J10:AG10)</f>
        <v>860</v>
      </c>
      <c r="AI10" s="1022"/>
      <c r="AJ10" s="1022"/>
      <c r="AK10" s="1023"/>
      <c r="AL10" s="1069"/>
      <c r="AM10" s="1070"/>
      <c r="AN10" s="1070"/>
      <c r="AO10" s="1070"/>
      <c r="AP10" s="1070"/>
      <c r="AQ10" s="1070"/>
      <c r="AR10" s="1070"/>
      <c r="AS10" s="1070"/>
      <c r="AT10" s="1070"/>
      <c r="AU10" s="1070"/>
      <c r="AV10" s="1071"/>
    </row>
    <row r="11" spans="2:50">
      <c r="B11" s="1072" t="s">
        <v>269</v>
      </c>
      <c r="C11" s="1073"/>
      <c r="D11" s="1073"/>
      <c r="E11" s="1073"/>
      <c r="F11" s="1073"/>
      <c r="G11" s="1073"/>
      <c r="H11" s="1073"/>
      <c r="I11" s="1074"/>
      <c r="J11" s="1075">
        <v>0.35</v>
      </c>
      <c r="K11" s="1076"/>
      <c r="L11" s="1076">
        <v>0.7</v>
      </c>
      <c r="M11" s="1076"/>
      <c r="N11" s="1076">
        <v>0.8</v>
      </c>
      <c r="O11" s="1076"/>
      <c r="P11" s="1076">
        <v>0.5</v>
      </c>
      <c r="Q11" s="1077"/>
      <c r="R11" s="1078">
        <v>0.3</v>
      </c>
      <c r="S11" s="1063"/>
      <c r="T11" s="1059" t="s">
        <v>604</v>
      </c>
      <c r="U11" s="1060"/>
      <c r="V11" s="1079">
        <v>0.45</v>
      </c>
      <c r="W11" s="1061"/>
      <c r="X11" s="1061">
        <v>0.6</v>
      </c>
      <c r="Y11" s="1061"/>
      <c r="Z11" s="1061">
        <v>0.6</v>
      </c>
      <c r="AA11" s="1061"/>
      <c r="AB11" s="1061">
        <v>0.35</v>
      </c>
      <c r="AC11" s="1062"/>
      <c r="AD11" s="1058" t="s">
        <v>261</v>
      </c>
      <c r="AE11" s="1059"/>
      <c r="AF11" s="1063">
        <v>0.3</v>
      </c>
      <c r="AG11" s="1064"/>
      <c r="AH11" s="1065"/>
      <c r="AI11" s="1066"/>
      <c r="AJ11" s="1067"/>
      <c r="AK11" s="1068"/>
      <c r="AL11" s="1048"/>
      <c r="AM11" s="1049"/>
      <c r="AN11" s="1049"/>
      <c r="AO11" s="1049"/>
      <c r="AP11" s="1049"/>
      <c r="AQ11" s="1049"/>
      <c r="AR11" s="1049"/>
      <c r="AS11" s="1049"/>
      <c r="AT11" s="1049"/>
      <c r="AU11" s="1049"/>
      <c r="AV11" s="1050"/>
    </row>
    <row r="12" spans="2:50">
      <c r="B12" s="1051" t="s">
        <v>268</v>
      </c>
      <c r="C12" s="1052"/>
      <c r="D12" s="1052"/>
      <c r="E12" s="1052"/>
      <c r="F12" s="1052"/>
      <c r="G12" s="1053"/>
      <c r="H12" s="1054" t="s">
        <v>245</v>
      </c>
      <c r="I12" s="1055"/>
      <c r="J12" s="1056" t="s">
        <v>607</v>
      </c>
      <c r="K12" s="1057"/>
      <c r="L12" s="1057">
        <f>+L9*L11</f>
        <v>147</v>
      </c>
      <c r="M12" s="1057"/>
      <c r="N12" s="1057">
        <f>IF(N9="-","-",+N9*N11)</f>
        <v>176</v>
      </c>
      <c r="O12" s="1057"/>
      <c r="P12" s="1057">
        <f>+P9*P11</f>
        <v>65</v>
      </c>
      <c r="Q12" s="1057"/>
      <c r="R12" s="1058" t="s">
        <v>604</v>
      </c>
      <c r="S12" s="1059"/>
      <c r="T12" s="1059" t="s">
        <v>604</v>
      </c>
      <c r="U12" s="1060"/>
      <c r="V12" s="1003" t="s">
        <v>604</v>
      </c>
      <c r="W12" s="1004"/>
      <c r="X12" s="1004" t="s">
        <v>605</v>
      </c>
      <c r="Y12" s="1004"/>
      <c r="Z12" s="1004" t="s">
        <v>606</v>
      </c>
      <c r="AA12" s="1004"/>
      <c r="AB12" s="1004" t="s">
        <v>605</v>
      </c>
      <c r="AC12" s="1005"/>
      <c r="AD12" s="1058" t="s">
        <v>604</v>
      </c>
      <c r="AE12" s="1059"/>
      <c r="AF12" s="1059" t="s">
        <v>606</v>
      </c>
      <c r="AG12" s="1094"/>
      <c r="AH12" s="1065">
        <f t="shared" ref="AH12:AH25" si="9">SUM(J12:AG12)</f>
        <v>388</v>
      </c>
      <c r="AI12" s="1066"/>
      <c r="AJ12" s="1066">
        <f>SUM(AH12:AI13)</f>
        <v>801.5</v>
      </c>
      <c r="AK12" s="1089"/>
      <c r="AL12" s="1090"/>
      <c r="AM12" s="1091"/>
      <c r="AN12" s="1091"/>
      <c r="AO12" s="1091"/>
      <c r="AP12" s="1091"/>
      <c r="AQ12" s="1091"/>
      <c r="AR12" s="1091"/>
      <c r="AS12" s="1091"/>
      <c r="AT12" s="1091"/>
      <c r="AU12" s="1091"/>
      <c r="AV12" s="1092"/>
    </row>
    <row r="13" spans="2:50">
      <c r="B13" s="988"/>
      <c r="C13" s="989"/>
      <c r="D13" s="989"/>
      <c r="E13" s="989"/>
      <c r="F13" s="989"/>
      <c r="G13" s="990"/>
      <c r="H13" s="1042" t="s">
        <v>228</v>
      </c>
      <c r="I13" s="1043"/>
      <c r="J13" s="997">
        <f>+J10*J11</f>
        <v>52.5</v>
      </c>
      <c r="K13" s="998"/>
      <c r="L13" s="998" t="s">
        <v>605</v>
      </c>
      <c r="M13" s="998"/>
      <c r="N13" s="998" t="s">
        <v>604</v>
      </c>
      <c r="O13" s="998"/>
      <c r="P13" s="998" t="s">
        <v>604</v>
      </c>
      <c r="Q13" s="999"/>
      <c r="R13" s="1000" t="str">
        <f>IF(R10="-","-",+R10*R11)</f>
        <v>-</v>
      </c>
      <c r="S13" s="1001"/>
      <c r="T13" s="1001" t="s">
        <v>604</v>
      </c>
      <c r="U13" s="1080"/>
      <c r="V13" s="1093">
        <f>IF(V10="-","-",+V10*V11)</f>
        <v>90</v>
      </c>
      <c r="W13" s="1087"/>
      <c r="X13" s="1086">
        <f t="shared" ref="X13" si="10">IF(X10="-","-",+X10*X11)</f>
        <v>114</v>
      </c>
      <c r="Y13" s="1087"/>
      <c r="Z13" s="1086">
        <f t="shared" ref="Z13" si="11">IF(Z10="-","-",+Z10*Z11)</f>
        <v>108</v>
      </c>
      <c r="AA13" s="1087"/>
      <c r="AB13" s="1086">
        <f t="shared" ref="AB13" si="12">IF(AB10="-","-",+AB10*AB11)</f>
        <v>49</v>
      </c>
      <c r="AC13" s="1088"/>
      <c r="AD13" s="1000" t="s">
        <v>604</v>
      </c>
      <c r="AE13" s="1001"/>
      <c r="AF13" s="1001" t="str">
        <f t="shared" ref="AF13" si="13">IF(AF10="-","-",+AF10*AF11)</f>
        <v>-</v>
      </c>
      <c r="AG13" s="1002"/>
      <c r="AH13" s="1083">
        <f t="shared" si="9"/>
        <v>413.5</v>
      </c>
      <c r="AI13" s="1022"/>
      <c r="AJ13" s="1022"/>
      <c r="AK13" s="1023"/>
      <c r="AL13" s="1069"/>
      <c r="AM13" s="1070"/>
      <c r="AN13" s="1070"/>
      <c r="AO13" s="1070"/>
      <c r="AP13" s="1070"/>
      <c r="AQ13" s="1070"/>
      <c r="AR13" s="1070"/>
      <c r="AS13" s="1070"/>
      <c r="AT13" s="1070"/>
      <c r="AU13" s="1070"/>
      <c r="AV13" s="1071"/>
    </row>
    <row r="14" spans="2:50">
      <c r="B14" s="1051" t="s">
        <v>267</v>
      </c>
      <c r="C14" s="1052"/>
      <c r="D14" s="1052"/>
      <c r="E14" s="1052"/>
      <c r="F14" s="1052"/>
      <c r="G14" s="1053"/>
      <c r="H14" s="1054" t="s">
        <v>245</v>
      </c>
      <c r="I14" s="1055"/>
      <c r="J14" s="1056" t="s">
        <v>606</v>
      </c>
      <c r="K14" s="1057"/>
      <c r="L14" s="1084">
        <f>IF(L9="-",31*24,31*24-L9)</f>
        <v>534</v>
      </c>
      <c r="M14" s="1084"/>
      <c r="N14" s="1059">
        <f>IF(N9="-",31*24,31*24-N9)</f>
        <v>524</v>
      </c>
      <c r="O14" s="1059"/>
      <c r="P14" s="1084">
        <f>IF(P9="-",30*24,30*24-P9)</f>
        <v>590</v>
      </c>
      <c r="Q14" s="1085"/>
      <c r="R14" s="1058" t="s">
        <v>603</v>
      </c>
      <c r="S14" s="1059"/>
      <c r="T14" s="1059" t="s">
        <v>604</v>
      </c>
      <c r="U14" s="1060"/>
      <c r="V14" s="1058" t="s">
        <v>607</v>
      </c>
      <c r="W14" s="1059"/>
      <c r="X14" s="1059" t="s">
        <v>604</v>
      </c>
      <c r="Y14" s="1059"/>
      <c r="Z14" s="1059" t="s">
        <v>606</v>
      </c>
      <c r="AA14" s="1059"/>
      <c r="AB14" s="1059" t="s">
        <v>604</v>
      </c>
      <c r="AC14" s="1094"/>
      <c r="AD14" s="1058" t="s">
        <v>604</v>
      </c>
      <c r="AE14" s="1059"/>
      <c r="AF14" s="1059" t="s">
        <v>606</v>
      </c>
      <c r="AG14" s="1094"/>
      <c r="AH14" s="1065">
        <f t="shared" si="9"/>
        <v>1648</v>
      </c>
      <c r="AI14" s="1066"/>
      <c r="AJ14" s="1066">
        <f>SUM(AH14:AI15)</f>
        <v>7340</v>
      </c>
      <c r="AK14" s="1089"/>
      <c r="AL14" s="1090"/>
      <c r="AM14" s="1091"/>
      <c r="AN14" s="1091"/>
      <c r="AO14" s="1091"/>
      <c r="AP14" s="1091"/>
      <c r="AQ14" s="1091"/>
      <c r="AR14" s="1091"/>
      <c r="AS14" s="1091"/>
      <c r="AT14" s="1091"/>
      <c r="AU14" s="1091"/>
      <c r="AV14" s="1092"/>
    </row>
    <row r="15" spans="2:50" ht="14.25" thickBot="1">
      <c r="B15" s="985"/>
      <c r="C15" s="986"/>
      <c r="D15" s="986"/>
      <c r="E15" s="986"/>
      <c r="F15" s="986"/>
      <c r="G15" s="987"/>
      <c r="H15" s="1116" t="s">
        <v>228</v>
      </c>
      <c r="I15" s="1117"/>
      <c r="J15" s="1118">
        <f>IF(J10="-",30*24,30*24-J10)</f>
        <v>570</v>
      </c>
      <c r="K15" s="1119"/>
      <c r="L15" s="1120" t="s">
        <v>605</v>
      </c>
      <c r="M15" s="995"/>
      <c r="N15" s="1120" t="s">
        <v>604</v>
      </c>
      <c r="O15" s="995"/>
      <c r="P15" s="1120" t="s">
        <v>604</v>
      </c>
      <c r="Q15" s="1121"/>
      <c r="R15" s="1122">
        <f>IF(R10="-",31*24,31*24-R10)</f>
        <v>744</v>
      </c>
      <c r="S15" s="1110"/>
      <c r="T15" s="1110">
        <f>IF(T10="-",30*24,30*24-T10)</f>
        <v>720</v>
      </c>
      <c r="U15" s="1123"/>
      <c r="V15" s="1122">
        <f>IF(V10="-",31*24,31*24-V10)</f>
        <v>544</v>
      </c>
      <c r="W15" s="1110"/>
      <c r="X15" s="1110">
        <f>IF(X10="-",31*24,31*24-X10)</f>
        <v>554</v>
      </c>
      <c r="Y15" s="1110"/>
      <c r="Z15" s="1110">
        <f>IF(Z10="-",28*24,28*24-Z10)</f>
        <v>492</v>
      </c>
      <c r="AA15" s="1110"/>
      <c r="AB15" s="1110">
        <f>IF(AB10="-",31*24,31*24-AB10)</f>
        <v>604</v>
      </c>
      <c r="AC15" s="1111"/>
      <c r="AD15" s="1112">
        <f>IF(AD10="-",30*24,30*24-AD10)</f>
        <v>720</v>
      </c>
      <c r="AE15" s="1110"/>
      <c r="AF15" s="1110">
        <f>IF(AF10="-",31*24,31*24-AF10)</f>
        <v>744</v>
      </c>
      <c r="AG15" s="1111"/>
      <c r="AH15" s="1113">
        <f t="shared" si="9"/>
        <v>5692</v>
      </c>
      <c r="AI15" s="1114"/>
      <c r="AJ15" s="1114"/>
      <c r="AK15" s="1115"/>
      <c r="AL15" s="1095"/>
      <c r="AM15" s="1096"/>
      <c r="AN15" s="1096"/>
      <c r="AO15" s="1096"/>
      <c r="AP15" s="1096"/>
      <c r="AQ15" s="1096"/>
      <c r="AR15" s="1096"/>
      <c r="AS15" s="1096"/>
      <c r="AT15" s="1096"/>
      <c r="AU15" s="1096"/>
      <c r="AV15" s="1097"/>
    </row>
    <row r="16" spans="2:50" ht="14.25" thickTop="1">
      <c r="B16" s="1098" t="s">
        <v>266</v>
      </c>
      <c r="C16" s="1099"/>
      <c r="D16" s="1099"/>
      <c r="E16" s="1099"/>
      <c r="F16" s="1099"/>
      <c r="G16" s="1100"/>
      <c r="H16" s="1101" t="s">
        <v>245</v>
      </c>
      <c r="I16" s="1102"/>
      <c r="J16" s="1103" t="s">
        <v>604</v>
      </c>
      <c r="K16" s="1104"/>
      <c r="L16" s="1105">
        <f>IF(L12="-",0,L12*SUMIF('様式11-5'!$G$22:$G$26,'様式11-6②'!$X$1,'様式11-5'!$Q$22:$Q$26))+L14*SUMIF('様式11-5'!$G$22:$G$26,'様式11-6②'!$X$1,'様式11-5'!$X$22:$X$26)</f>
        <v>839.78259946949584</v>
      </c>
      <c r="M16" s="1106"/>
      <c r="N16" s="1105">
        <f>IF(N12="-",0,N12*SUMIF('様式11-5'!$G$22:$G$26,'様式11-6②'!$X$1,'様式11-5'!$Q$22:$Q$26))+N14*SUMIF('様式11-5'!$G$22:$G$26,'様式11-6②'!$X$1,'様式11-5'!$X$22:$X$26)</f>
        <v>992.93411140583544</v>
      </c>
      <c r="O16" s="1106"/>
      <c r="P16" s="1105">
        <f>IF(P12="-",0,P12*SUMIF('様式11-5'!$G$22:$G$26,'様式11-6②'!$X$1,'様式11-5'!$Q$22:$Q$26))+P14*SUMIF('様式11-5'!$G$22:$G$26,'様式11-6②'!$X$1,'様式11-5'!$X$22:$X$26)</f>
        <v>409.74270557029178</v>
      </c>
      <c r="Q16" s="1105"/>
      <c r="R16" s="1107" t="s">
        <v>606</v>
      </c>
      <c r="S16" s="1108"/>
      <c r="T16" s="1108" t="s">
        <v>604</v>
      </c>
      <c r="U16" s="1109"/>
      <c r="V16" s="1107" t="s">
        <v>604</v>
      </c>
      <c r="W16" s="1108"/>
      <c r="X16" s="1108" t="s">
        <v>606</v>
      </c>
      <c r="Y16" s="1108"/>
      <c r="Z16" s="1108" t="s">
        <v>604</v>
      </c>
      <c r="AA16" s="1108"/>
      <c r="AB16" s="1108" t="s">
        <v>606</v>
      </c>
      <c r="AC16" s="1144"/>
      <c r="AD16" s="1145" t="s">
        <v>606</v>
      </c>
      <c r="AE16" s="1108"/>
      <c r="AF16" s="1108" t="s">
        <v>604</v>
      </c>
      <c r="AG16" s="1144"/>
      <c r="AH16" s="1146">
        <f t="shared" si="9"/>
        <v>2242.459416445623</v>
      </c>
      <c r="AI16" s="1132"/>
      <c r="AJ16" s="1132">
        <f>SUM(AH16:AI17)</f>
        <v>10453.596979647251</v>
      </c>
      <c r="AK16" s="1133"/>
      <c r="AL16" s="1134"/>
      <c r="AM16" s="1135"/>
      <c r="AN16" s="1135"/>
      <c r="AO16" s="1135"/>
      <c r="AP16" s="1135"/>
      <c r="AQ16" s="1135"/>
      <c r="AR16" s="1135"/>
      <c r="AS16" s="1135"/>
      <c r="AT16" s="1135"/>
      <c r="AU16" s="1135"/>
      <c r="AV16" s="1136"/>
    </row>
    <row r="17" spans="2:50">
      <c r="B17" s="988"/>
      <c r="C17" s="989"/>
      <c r="D17" s="989"/>
      <c r="E17" s="989"/>
      <c r="F17" s="989"/>
      <c r="G17" s="990"/>
      <c r="H17" s="1042" t="s">
        <v>228</v>
      </c>
      <c r="I17" s="1043"/>
      <c r="J17" s="1137">
        <f>IF(J13="-",0,J13*SUMIF('様式11-5'!$G$22:$G$26,'様式11-6②'!$X$1,'様式11-5'!$Q$22:$Q$26))+J15*SUMIF('様式11-5'!$G$22:$G$26,'様式11-6②'!$X$1,'様式11-5'!$X$22:$X$26)</f>
        <v>341.09045092838193</v>
      </c>
      <c r="K17" s="1138"/>
      <c r="L17" s="998" t="s">
        <v>604</v>
      </c>
      <c r="M17" s="1086"/>
      <c r="N17" s="998" t="s">
        <v>604</v>
      </c>
      <c r="O17" s="1086"/>
      <c r="P17" s="998" t="s">
        <v>604</v>
      </c>
      <c r="Q17" s="999"/>
      <c r="R17" s="1139">
        <f>IF(R13="-",0,R13*SUMIF('様式11-5'!$G$22:$G$26,'様式11-6②'!$X$1,'様式11-5'!$Q$22:$Q$26))+R15*SUMIF('様式11-5'!$G$22:$G$26,'様式11-6②'!$X$1,'様式11-5'!$X$22:$X$26)</f>
        <v>80.75458885941643</v>
      </c>
      <c r="S17" s="1140"/>
      <c r="T17" s="1131">
        <f>IF(T13="-",0,T13*SUMIF('様式11-5'!$G$22:$G$26,'様式11-6②'!$X$1,'様式11-5'!$R$22:$R$26))+T15*SUMIF('様式11-5'!$G$22:$G$26,'様式11-6②'!$X$1,'様式11-5'!$X$22:$X$26)</f>
        <v>78.149602122015907</v>
      </c>
      <c r="U17" s="1141"/>
      <c r="V17" s="1142">
        <f>IF(V13="-",0,V13*SUMIF('様式11-5'!$G$22:$G$26,'様式11-6②'!$X$1,'様式11-5'!$R$22:$R$26))+V15*SUMIF('様式11-5'!$G$22:$G$26,'様式11-6②'!$X$1,'様式11-5'!$X$22:$X$26)</f>
        <v>1882.5060816875557</v>
      </c>
      <c r="W17" s="1143"/>
      <c r="X17" s="1127">
        <f>IF(X13="-",0,X13*SUMIF('様式11-5'!$G$22:$G$26,'様式11-6②'!$X$1,'様式11-5'!$R$22:$R$26))+X15*SUMIF('様式11-5'!$G$22:$G$26,'様式11-6②'!$X$1,'様式11-5'!$X$22:$X$26)</f>
        <v>2369.8474169987558</v>
      </c>
      <c r="Y17" s="1128"/>
      <c r="Z17" s="1127">
        <f>IF(Z13="-",0,Z13*SUMIF('様式11-5'!$G$22:$G$26,'様式11-6②'!$X$1,'様式11-5'!$R$22:$R$26))+Z15*SUMIF('様式11-5'!$G$22:$G$26,'様式11-6②'!$X$1,'様式11-5'!$X$22:$X$26)</f>
        <v>2241.5538868844833</v>
      </c>
      <c r="AA17" s="1128"/>
      <c r="AB17" s="1127">
        <f>IF(AB13="-",0,AB13*SUMIF('様式11-5'!$G$22:$G$26,'様式11-6②'!$X$1,'様式11-5'!$R$22:$R$26))+AB15*SUMIF('様式11-5'!$G$22:$G$26,'様式11-6②'!$X$1,'様式11-5'!$X$22:$X$26)</f>
        <v>1058.3313447395878</v>
      </c>
      <c r="AC17" s="1129"/>
      <c r="AD17" s="1130">
        <f>IF(AD13="-",0,AD13*SUMIF('様式11-5'!$G$22:$G$26,'様式11-6②'!$X$1,'様式11-5'!$R$22:$R$26))+AD15*SUMIF('様式11-5'!$G$22:$G$26,'様式11-6②'!$X$1,'様式11-5'!$X$22:$X$26)</f>
        <v>78.149602122015907</v>
      </c>
      <c r="AE17" s="1131"/>
      <c r="AF17" s="1130">
        <f>IF(AF13="-",0,AF13*SUMIF('様式11-5'!$G$22:$G$26,'様式11-6②'!$X$1,'様式11-5'!$Q$22:$Q$26))+AF15*SUMIF('様式11-5'!$G$22:$G$26,'様式11-6②'!$X$1,'様式11-5'!$X$22:$X$26)</f>
        <v>80.75458885941643</v>
      </c>
      <c r="AG17" s="1131"/>
      <c r="AH17" s="1083">
        <f t="shared" si="9"/>
        <v>8211.1375632016279</v>
      </c>
      <c r="AI17" s="1022"/>
      <c r="AJ17" s="1022"/>
      <c r="AK17" s="1023"/>
      <c r="AL17" s="1069"/>
      <c r="AM17" s="1070"/>
      <c r="AN17" s="1070"/>
      <c r="AO17" s="1070"/>
      <c r="AP17" s="1070"/>
      <c r="AQ17" s="1070"/>
      <c r="AR17" s="1070"/>
      <c r="AS17" s="1070"/>
      <c r="AT17" s="1070"/>
      <c r="AU17" s="1070"/>
      <c r="AV17" s="1071"/>
    </row>
    <row r="18" spans="2:50">
      <c r="B18" s="1051" t="s">
        <v>265</v>
      </c>
      <c r="C18" s="1052"/>
      <c r="D18" s="1052"/>
      <c r="E18" s="1052"/>
      <c r="F18" s="1052"/>
      <c r="G18" s="1053"/>
      <c r="H18" s="1054" t="s">
        <v>245</v>
      </c>
      <c r="I18" s="1055"/>
      <c r="J18" s="1056" t="s">
        <v>604</v>
      </c>
      <c r="K18" s="1057"/>
      <c r="L18" s="1124">
        <f>IF(L9="-",0,L9*SUMIF('様式11-5'!$G$65:$G$69,'様式11-6②'!$X$1,'様式11-5'!$R$65:$R$69))+L14*SUMIF('様式11-5'!$G$65:$G$69,'様式11-6②'!$X$1,'様式11-5'!$X$65:$X$69)</f>
        <v>45.150000000000006</v>
      </c>
      <c r="M18" s="1124"/>
      <c r="N18" s="1124">
        <f>IF(N9="-",0,N9*SUMIF('様式11-5'!$G$65:$G$69,'様式11-6②'!$X$1,'様式11-5'!$R$65:$R$69))+N14*SUMIF('様式11-5'!$G$65:$G$69,'様式11-6②'!$X$1,'様式11-5'!$X$65:$X$69)</f>
        <v>47.300000000000004</v>
      </c>
      <c r="O18" s="1124"/>
      <c r="P18" s="1084">
        <f>IF(P9="-",0,P9*SUMIF('様式11-5'!$G$65:$G$69,'様式11-6②'!$X$1,'様式11-5'!$R$65:$R$69))+P14*SUMIF('様式11-5'!$G$65:$G$69,'様式11-6②'!$X$1,'様式11-5'!$X$65:$X$69)</f>
        <v>27.950000000000003</v>
      </c>
      <c r="Q18" s="1084"/>
      <c r="R18" s="1125" t="s">
        <v>606</v>
      </c>
      <c r="S18" s="1124"/>
      <c r="T18" s="1124" t="s">
        <v>606</v>
      </c>
      <c r="U18" s="1126"/>
      <c r="V18" s="1125" t="s">
        <v>605</v>
      </c>
      <c r="W18" s="1124"/>
      <c r="X18" s="1124" t="s">
        <v>606</v>
      </c>
      <c r="Y18" s="1124"/>
      <c r="Z18" s="1124" t="s">
        <v>606</v>
      </c>
      <c r="AA18" s="1124"/>
      <c r="AB18" s="1124" t="s">
        <v>604</v>
      </c>
      <c r="AC18" s="1150"/>
      <c r="AD18" s="1151" t="s">
        <v>606</v>
      </c>
      <c r="AE18" s="1124"/>
      <c r="AF18" s="1124" t="s">
        <v>606</v>
      </c>
      <c r="AG18" s="1150"/>
      <c r="AH18" s="1065">
        <f t="shared" si="9"/>
        <v>120.40000000000002</v>
      </c>
      <c r="AI18" s="1066"/>
      <c r="AJ18" s="1066">
        <f>SUM(AH18:AI19)</f>
        <v>305.3</v>
      </c>
      <c r="AK18" s="1089"/>
      <c r="AL18" s="1134"/>
      <c r="AM18" s="1135"/>
      <c r="AN18" s="1135"/>
      <c r="AO18" s="1135"/>
      <c r="AP18" s="1135"/>
      <c r="AQ18" s="1135"/>
      <c r="AR18" s="1135"/>
      <c r="AS18" s="1135"/>
      <c r="AT18" s="1135"/>
      <c r="AU18" s="1135"/>
      <c r="AV18" s="1136"/>
    </row>
    <row r="19" spans="2:50">
      <c r="B19" s="988"/>
      <c r="C19" s="989"/>
      <c r="D19" s="989"/>
      <c r="E19" s="989"/>
      <c r="F19" s="989"/>
      <c r="G19" s="990"/>
      <c r="H19" s="1042" t="s">
        <v>228</v>
      </c>
      <c r="I19" s="1043"/>
      <c r="J19" s="1142">
        <f>IF(J10="-",0,J10*SUMIF('様式11-5'!$G$65:$G$69,'様式11-6②'!$X$1,'様式11-5'!$R$65:$R$69))+J15*SUMIF('様式11-5'!$G$65:$G$69,'様式11-6②'!$X$1,'様式11-5'!$X$65:$X$69)</f>
        <v>32.250000000000007</v>
      </c>
      <c r="K19" s="1143"/>
      <c r="L19" s="998" t="s">
        <v>603</v>
      </c>
      <c r="M19" s="1086"/>
      <c r="N19" s="998" t="s">
        <v>606</v>
      </c>
      <c r="O19" s="1086"/>
      <c r="P19" s="998" t="s">
        <v>604</v>
      </c>
      <c r="Q19" s="999"/>
      <c r="R19" s="1139">
        <f>IF(R10="-",0,R10*SUMIF('様式11-5'!$G$65:$G$69,'様式11-6②'!$X$1,'様式11-5'!$R$65:$R$69))+R15*SUMIF('様式11-5'!$G$65:$G$69,'様式11-6②'!$X$1,'様式11-5'!$X$65:$X$69)</f>
        <v>0</v>
      </c>
      <c r="S19" s="1131"/>
      <c r="T19" s="1140">
        <f>IF(T10="-",0,T10*SUMIF('様式11-5'!$G$65:$G$69,'様式11-6②'!$X$1,'様式11-5'!$R$65:$R$69))+T15*SUMIF('様式11-5'!$G$65:$G$69,'様式11-6②'!$X$1,'様式11-5'!$X$65:$X$69)</f>
        <v>0</v>
      </c>
      <c r="U19" s="1148"/>
      <c r="V19" s="1149">
        <f>IF(V10="-",0,V10*SUMIF('様式11-5'!$G$65:$G$69,'様式11-6②'!$X$1,'様式11-5'!$R$65:$R$69))+V15*SUMIF('様式11-5'!$G$65:$G$69,'様式11-6②'!$X$1,'様式11-5'!$X$65:$X$69)</f>
        <v>43.000000000000007</v>
      </c>
      <c r="W19" s="1128"/>
      <c r="X19" s="1127">
        <f>IF(X10="-",0,X10*SUMIF('様式11-5'!$G$65:$G$69,'様式11-6②'!$X$1,'様式11-5'!$R$65:$R$69))+X15*SUMIF('様式11-5'!$G$65:$G$69,'様式11-6②'!$X$1,'様式11-5'!$X$65:$X$69)</f>
        <v>40.85</v>
      </c>
      <c r="Y19" s="1128"/>
      <c r="Z19" s="1127">
        <f>IF(Z10="-",0,Z10*SUMIF('様式11-5'!$G$65:$G$69,'様式11-6②'!$X$1,'様式11-5'!$R$65:$R$69))+Z15*SUMIF('様式11-5'!$G$65:$G$69,'様式11-6②'!$X$1,'様式11-5'!$X$65:$X$69)</f>
        <v>38.700000000000003</v>
      </c>
      <c r="AA19" s="1128"/>
      <c r="AB19" s="1127">
        <f>IF(AB10="-",0,AB10*SUMIF('様式11-5'!$G$65:$G$69,'様式11-6②'!$X$1,'様式11-5'!$R$65:$R$69))+AB15*SUMIF('様式11-5'!$G$65:$G$69,'様式11-6②'!$X$1,'様式11-5'!$X$65:$X$69)</f>
        <v>30.100000000000005</v>
      </c>
      <c r="AC19" s="1129"/>
      <c r="AD19" s="1130">
        <f>IF(AD10="-",0,AD10*SUMIF('様式11-5'!$G$65:$G$69,'様式11-6②'!$X$1,'様式11-5'!$R$65:$R$69))+AD15*SUMIF('様式11-5'!$G$65:$G$69,'様式11-6②'!$X$1,'様式11-5'!$X$65:$X$69)</f>
        <v>0</v>
      </c>
      <c r="AE19" s="1131"/>
      <c r="AF19" s="1130">
        <f>IF(AF10="-",0,AF10*SUMIF('様式11-5'!$G$65:$G$69,'様式11-6②'!$X$1,'様式11-5'!$R$65:$R$69))+AF15*SUMIF('様式11-5'!$G$65:$G$69,'様式11-6②'!$X$1,'様式11-5'!$X$65:$X$69)</f>
        <v>0</v>
      </c>
      <c r="AG19" s="1131"/>
      <c r="AH19" s="1083">
        <f t="shared" si="9"/>
        <v>184.9</v>
      </c>
      <c r="AI19" s="1022"/>
      <c r="AJ19" s="1022"/>
      <c r="AK19" s="1023"/>
      <c r="AL19" s="1069"/>
      <c r="AM19" s="1070"/>
      <c r="AN19" s="1070"/>
      <c r="AO19" s="1070"/>
      <c r="AP19" s="1070"/>
      <c r="AQ19" s="1070"/>
      <c r="AR19" s="1070"/>
      <c r="AS19" s="1070"/>
      <c r="AT19" s="1070"/>
      <c r="AU19" s="1070"/>
      <c r="AV19" s="1071"/>
    </row>
    <row r="20" spans="2:50">
      <c r="B20" s="1051" t="s">
        <v>264</v>
      </c>
      <c r="C20" s="1052"/>
      <c r="D20" s="1052"/>
      <c r="E20" s="1052"/>
      <c r="F20" s="1052"/>
      <c r="G20" s="1053"/>
      <c r="H20" s="1054" t="s">
        <v>245</v>
      </c>
      <c r="I20" s="1055"/>
      <c r="J20" s="1056" t="s">
        <v>606</v>
      </c>
      <c r="K20" s="1057"/>
      <c r="L20" s="1084">
        <f>8*SUMIF('様式11-5'!$G$22:$G$26,'様式11-6②'!$X$1,'様式11-5'!$U$22:$U$26)</f>
        <v>0</v>
      </c>
      <c r="M20" s="1147"/>
      <c r="N20" s="1084">
        <f>8*SUMIF('様式11-5'!$G$22:$G$26,'様式11-6②'!$X$1,'様式11-5'!$U$22:$U$26)</f>
        <v>0</v>
      </c>
      <c r="O20" s="1084"/>
      <c r="P20" s="1084">
        <f>8*SUMIF('様式11-5'!$G$22:$G$26,'様式11-6②'!$X$1,'様式11-5'!$U$22:$U$26)</f>
        <v>0</v>
      </c>
      <c r="Q20" s="1084"/>
      <c r="R20" s="1125" t="s">
        <v>606</v>
      </c>
      <c r="S20" s="1124"/>
      <c r="T20" s="1124" t="s">
        <v>605</v>
      </c>
      <c r="U20" s="1126"/>
      <c r="V20" s="1125" t="s">
        <v>606</v>
      </c>
      <c r="W20" s="1124"/>
      <c r="X20" s="1124" t="s">
        <v>606</v>
      </c>
      <c r="Y20" s="1124"/>
      <c r="Z20" s="1124" t="s">
        <v>604</v>
      </c>
      <c r="AA20" s="1124"/>
      <c r="AB20" s="1124" t="s">
        <v>605</v>
      </c>
      <c r="AC20" s="1150"/>
      <c r="AD20" s="1151" t="s">
        <v>606</v>
      </c>
      <c r="AE20" s="1124"/>
      <c r="AF20" s="1124" t="s">
        <v>606</v>
      </c>
      <c r="AG20" s="1150"/>
      <c r="AH20" s="1065">
        <f t="shared" si="9"/>
        <v>0</v>
      </c>
      <c r="AI20" s="1066"/>
      <c r="AJ20" s="1066">
        <f>SUM(AH20:AI21)</f>
        <v>0</v>
      </c>
      <c r="AK20" s="1089"/>
      <c r="AL20" s="1134"/>
      <c r="AM20" s="1135"/>
      <c r="AN20" s="1135"/>
      <c r="AO20" s="1135"/>
      <c r="AP20" s="1135"/>
      <c r="AQ20" s="1135"/>
      <c r="AR20" s="1135"/>
      <c r="AS20" s="1135"/>
      <c r="AT20" s="1135"/>
      <c r="AU20" s="1135"/>
      <c r="AV20" s="1136"/>
    </row>
    <row r="21" spans="2:50">
      <c r="B21" s="988"/>
      <c r="C21" s="989"/>
      <c r="D21" s="989"/>
      <c r="E21" s="989"/>
      <c r="F21" s="989"/>
      <c r="G21" s="990"/>
      <c r="H21" s="1042" t="s">
        <v>228</v>
      </c>
      <c r="I21" s="1043"/>
      <c r="J21" s="1142">
        <f>6*SUMIF('様式11-5'!$G$22:$G$26,'様式11-6②'!$X$1,'様式11-5'!$U$22:$U$26)</f>
        <v>0</v>
      </c>
      <c r="K21" s="1143"/>
      <c r="L21" s="998" t="s">
        <v>606</v>
      </c>
      <c r="M21" s="1086"/>
      <c r="N21" s="998" t="s">
        <v>604</v>
      </c>
      <c r="O21" s="998"/>
      <c r="P21" s="998" t="s">
        <v>606</v>
      </c>
      <c r="Q21" s="999"/>
      <c r="R21" s="1156" t="s">
        <v>606</v>
      </c>
      <c r="S21" s="1154"/>
      <c r="T21" s="1154" t="s">
        <v>606</v>
      </c>
      <c r="U21" s="1152"/>
      <c r="V21" s="1156">
        <f>15*SUMIF('様式11-5'!$G$22:$G$26,'様式11-6②'!$X$1,'様式11-5'!$U$22:$U$26)</f>
        <v>0</v>
      </c>
      <c r="W21" s="1154"/>
      <c r="X21" s="1152">
        <f>15*SUMIF('様式11-5'!$G$22:$G$26,'様式11-6②'!$X$1,'様式11-5'!$U$22:$U$26)</f>
        <v>0</v>
      </c>
      <c r="Y21" s="1153"/>
      <c r="Z21" s="1154">
        <f>20*SUMIF('様式11-5'!$G$22:$G$26,'様式11-6②'!$X$1,'様式11-5'!$U$22:$U$26)</f>
        <v>0</v>
      </c>
      <c r="AA21" s="1154"/>
      <c r="AB21" s="1154">
        <f>15*SUMIF('様式11-5'!$G$22:$G$26,'様式11-6②'!$X$1,'様式11-5'!$U$22:$U$26)</f>
        <v>0</v>
      </c>
      <c r="AC21" s="1155"/>
      <c r="AD21" s="1153" t="s">
        <v>606</v>
      </c>
      <c r="AE21" s="1154"/>
      <c r="AF21" s="1154" t="s">
        <v>606</v>
      </c>
      <c r="AG21" s="1155"/>
      <c r="AH21" s="1083">
        <f t="shared" si="9"/>
        <v>0</v>
      </c>
      <c r="AI21" s="1022"/>
      <c r="AJ21" s="1022"/>
      <c r="AK21" s="1023"/>
      <c r="AL21" s="1069"/>
      <c r="AM21" s="1070"/>
      <c r="AN21" s="1070"/>
      <c r="AO21" s="1070"/>
      <c r="AP21" s="1070"/>
      <c r="AQ21" s="1070"/>
      <c r="AR21" s="1070"/>
      <c r="AS21" s="1070"/>
      <c r="AT21" s="1070"/>
      <c r="AU21" s="1070"/>
      <c r="AV21" s="1071"/>
    </row>
    <row r="22" spans="2:50">
      <c r="B22" s="1051" t="s">
        <v>263</v>
      </c>
      <c r="C22" s="1052"/>
      <c r="D22" s="1052"/>
      <c r="E22" s="1052"/>
      <c r="F22" s="1052"/>
      <c r="G22" s="1053"/>
      <c r="H22" s="1054" t="s">
        <v>245</v>
      </c>
      <c r="I22" s="1055"/>
      <c r="J22" s="1056" t="s">
        <v>606</v>
      </c>
      <c r="K22" s="1057"/>
      <c r="L22" s="1084">
        <f>IF(L9="-",0,L9*SUMIF('様式11-5'!$G$78:$G$82,'様式11-6②'!$X$1,'様式11-5'!$Q$78:$Q$82))+L14*SUMIF('様式11-5'!$G$78:$G$82,'様式11-6②'!$X$1,'様式11-5'!$X$78:$X$82)</f>
        <v>0</v>
      </c>
      <c r="M22" s="1147"/>
      <c r="N22" s="1084">
        <f>IF(N9="-",0,N9*SUMIF('様式11-5'!$G$78:$G$82,'様式11-6②'!$X$1,'様式11-5'!$Q$78:$Q$82))+N14*SUMIF('様式11-5'!$G$78:$G$82,'様式11-6②'!$X$1,'様式11-5'!$X$78:$X$82)</f>
        <v>0</v>
      </c>
      <c r="O22" s="1147"/>
      <c r="P22" s="1084">
        <f>IF(P9="-",0,P9*SUMIF('様式11-5'!$G$78:$G$82,'様式11-6②'!$X$1,'様式11-5'!$Q$78:$Q$82))+P14*SUMIF('様式11-5'!$G$78:$G$82,'様式11-6②'!$X$1,'様式11-5'!$X$78:$X$82)</f>
        <v>0</v>
      </c>
      <c r="Q22" s="1084"/>
      <c r="R22" s="1125" t="s">
        <v>604</v>
      </c>
      <c r="S22" s="1124"/>
      <c r="T22" s="1124" t="s">
        <v>606</v>
      </c>
      <c r="U22" s="1126"/>
      <c r="V22" s="1125" t="s">
        <v>604</v>
      </c>
      <c r="W22" s="1124"/>
      <c r="X22" s="1124" t="s">
        <v>604</v>
      </c>
      <c r="Y22" s="1124"/>
      <c r="Z22" s="1124" t="s">
        <v>604</v>
      </c>
      <c r="AA22" s="1124"/>
      <c r="AB22" s="1124" t="s">
        <v>606</v>
      </c>
      <c r="AC22" s="1150"/>
      <c r="AD22" s="1151" t="s">
        <v>606</v>
      </c>
      <c r="AE22" s="1124"/>
      <c r="AF22" s="1124" t="s">
        <v>604</v>
      </c>
      <c r="AG22" s="1150"/>
      <c r="AH22" s="1065">
        <f t="shared" si="9"/>
        <v>0</v>
      </c>
      <c r="AI22" s="1066"/>
      <c r="AJ22" s="1066">
        <f>SUM(AH22:AI23)</f>
        <v>0</v>
      </c>
      <c r="AK22" s="1089"/>
      <c r="AL22" s="1134"/>
      <c r="AM22" s="1135"/>
      <c r="AN22" s="1135"/>
      <c r="AO22" s="1135"/>
      <c r="AP22" s="1135"/>
      <c r="AQ22" s="1135"/>
      <c r="AR22" s="1135"/>
      <c r="AS22" s="1135"/>
      <c r="AT22" s="1135"/>
      <c r="AU22" s="1135"/>
      <c r="AV22" s="1136"/>
    </row>
    <row r="23" spans="2:50" ht="14.25" thickBot="1">
      <c r="B23" s="985"/>
      <c r="C23" s="986"/>
      <c r="D23" s="986"/>
      <c r="E23" s="986"/>
      <c r="F23" s="986"/>
      <c r="G23" s="987"/>
      <c r="H23" s="1116" t="s">
        <v>228</v>
      </c>
      <c r="I23" s="1117"/>
      <c r="J23" s="1118">
        <f>IF(J10="-",0,J10*SUMIF('様式11-5'!$G$78:$G$82,'様式11-6②'!$X$1,'様式11-5'!$Q$78:$Q$82))+J15*SUMIF('様式11-5'!$G$78:$G$82,'様式11-6②'!$X$1,'様式11-5'!$X$78:$X$82)</f>
        <v>0</v>
      </c>
      <c r="K23" s="1119"/>
      <c r="L23" s="1120" t="s">
        <v>606</v>
      </c>
      <c r="M23" s="995"/>
      <c r="N23" s="1120" t="s">
        <v>606</v>
      </c>
      <c r="O23" s="995"/>
      <c r="P23" s="1120" t="s">
        <v>606</v>
      </c>
      <c r="Q23" s="1121"/>
      <c r="R23" s="1139">
        <f>IF(R10="-",0,R10*SUMIF('様式11-5'!$G$78:$G$82,'様式11-6②'!$X$1,'様式11-5'!$Q$78:$Q$82))+R15*SUMIF('様式11-5'!$G$78:$G$82,'様式11-6②'!$X$1,'様式11-5'!$X$78:$X$82)</f>
        <v>0</v>
      </c>
      <c r="S23" s="1131"/>
      <c r="T23" s="1180">
        <f>IF(T10="-",0,T10*SUMIF('様式11-5'!$G$78:$G$82,'様式11-6②'!$X$1,'様式11-5'!$R$78:$R$82))+T15*SUMIF('様式11-5'!$G$78:$G$82,'様式11-6②'!$X$1,'様式11-5'!$X$78:$X$82)</f>
        <v>0</v>
      </c>
      <c r="U23" s="1181"/>
      <c r="V23" s="1182">
        <f>IF(V10="-",0,V10*SUMIF('様式11-5'!$G$78:$G$82,'様式11-6②'!$X$1,'様式11-5'!$R$78:$R$82))+V15*SUMIF('様式11-5'!$G$78:$G$82,'様式11-6②'!$X$1,'様式11-5'!$X$78:$X$82)</f>
        <v>0</v>
      </c>
      <c r="W23" s="1183"/>
      <c r="X23" s="1175">
        <f>IF(X10="-",0,X10*SUMIF('様式11-5'!$G$78:$G$82,'様式11-6②'!$X$1,'様式11-5'!$R$78:$R$82))+X15*SUMIF('様式11-5'!$G$78:$G$82,'様式11-6②'!$X$1,'様式11-5'!$X$78:$X$82)</f>
        <v>0</v>
      </c>
      <c r="Y23" s="1176"/>
      <c r="Z23" s="1175">
        <f>IF(Z10="-",0,Z10*SUMIF('様式11-5'!$G$78:$G$82,'様式11-6②'!$X$1,'様式11-5'!$R$78:$R$82))+Z15*SUMIF('様式11-5'!$G$78:$G$82,'様式11-6②'!$X$1,'様式11-5'!$X$78:$X$82)</f>
        <v>0</v>
      </c>
      <c r="AA23" s="1176"/>
      <c r="AB23" s="1175">
        <f>IF(AB10="-",0,AB10*SUMIF('様式11-5'!$G$78:$G$82,'様式11-6②'!$X$1,'様式11-5'!$R$78:$R$82))+AB15*SUMIF('様式11-5'!$G$78:$G$82,'様式11-6②'!$X$1,'様式11-5'!$X$78:$X$82)</f>
        <v>0</v>
      </c>
      <c r="AC23" s="1177"/>
      <c r="AD23" s="1178">
        <f>IF(AD10="-",0,AD10*SUMIF('様式11-5'!$G$78:$G$82,'様式11-6②'!$X$1,'様式11-5'!$R$78:$R$82))+AD15*SUMIF('様式11-5'!$G$78:$G$82,'様式11-6②'!$X$1,'様式11-5'!$X$78:$X$82)</f>
        <v>0</v>
      </c>
      <c r="AE23" s="1179"/>
      <c r="AF23" s="1178">
        <f>IF(AF10="-",0,AF10*SUMIF('様式11-5'!$G$78:$G$82,'様式11-6②'!$X$1,'様式11-5'!$Q$78:$Q$82))+AF15*SUMIF('様式11-5'!$G$78:$G$82,'様式11-6②'!$X$1,'様式11-5'!$X$78:$X$82)</f>
        <v>0</v>
      </c>
      <c r="AG23" s="1179"/>
      <c r="AH23" s="1113">
        <f t="shared" si="9"/>
        <v>0</v>
      </c>
      <c r="AI23" s="1114"/>
      <c r="AJ23" s="1114"/>
      <c r="AK23" s="1115"/>
      <c r="AL23" s="1157"/>
      <c r="AM23" s="1158"/>
      <c r="AN23" s="1158"/>
      <c r="AO23" s="1158"/>
      <c r="AP23" s="1158"/>
      <c r="AQ23" s="1158"/>
      <c r="AR23" s="1158"/>
      <c r="AS23" s="1158"/>
      <c r="AT23" s="1158"/>
      <c r="AU23" s="1158"/>
      <c r="AV23" s="1159"/>
    </row>
    <row r="24" spans="2:50">
      <c r="B24" s="1160" t="s">
        <v>262</v>
      </c>
      <c r="C24" s="1161"/>
      <c r="D24" s="1161"/>
      <c r="E24" s="1161"/>
      <c r="F24" s="1161"/>
      <c r="G24" s="1161"/>
      <c r="H24" s="1164" t="s">
        <v>228</v>
      </c>
      <c r="I24" s="1165"/>
      <c r="J24" s="1166">
        <f>IF(J13="-",0,J13*SUMIF('様式11-5'!$G$22:$G$26,'様式11-6②'!$X$1,'様式11-5'!$AB$22:$AB$26))</f>
        <v>869.00729442970805</v>
      </c>
      <c r="K24" s="1167"/>
      <c r="L24" s="1168">
        <f>IF(L12="-",0,L12*SUMIF('様式11-5'!$G$22:$G$26,'様式11-6②'!$X$1,'様式11-5'!$AB$22:$AB$26))</f>
        <v>2433.2204244031827</v>
      </c>
      <c r="M24" s="1169"/>
      <c r="N24" s="1170">
        <f>IF(N12="-",0,N12*SUMIF('様式11-5'!$G$22:$G$26,'様式11-6②'!$X$1,'様式11-5'!$AB$22:$AB$26))</f>
        <v>2913.2435013262593</v>
      </c>
      <c r="O24" s="1170"/>
      <c r="P24" s="1168">
        <f>IF(P12="-",0,P12*SUMIF('様式11-5'!$G$22:$G$26,'様式11-6②'!$X$1,'様式11-5'!$AB$22:$AB$26))</f>
        <v>1075.9137931034481</v>
      </c>
      <c r="Q24" s="1171"/>
      <c r="R24" s="1172">
        <f>IF(R13="-",0,R13*SUMIF('様式11-5'!$G$22:$G$26,'様式11-6②'!$X$1,'様式11-5'!$AB$22:$AB$26))</f>
        <v>0</v>
      </c>
      <c r="S24" s="1173"/>
      <c r="T24" s="1173">
        <f>IF(T13="-",0,T13*SUMIF('様式11-5'!$G$22:$G$26,'様式11-6②'!$X$1,'様式11-5'!$AB$22:$AB$26))</f>
        <v>0</v>
      </c>
      <c r="U24" s="1174"/>
      <c r="V24" s="1172" t="s">
        <v>606</v>
      </c>
      <c r="W24" s="1173"/>
      <c r="X24" s="1173" t="s">
        <v>606</v>
      </c>
      <c r="Y24" s="1173"/>
      <c r="Z24" s="1173" t="s">
        <v>604</v>
      </c>
      <c r="AA24" s="1173"/>
      <c r="AB24" s="1173" t="s">
        <v>606</v>
      </c>
      <c r="AC24" s="1202"/>
      <c r="AD24" s="1203">
        <f>IF(AD13="-",0,AD13*SUMIF('様式11-5'!$G$22:$G$26,'様式11-6②'!$X$1,'様式11-5'!$AC$22:$AC$26))</f>
        <v>0</v>
      </c>
      <c r="AE24" s="1173"/>
      <c r="AF24" s="1173">
        <f>IF(AF13="-",0,AF13*SUMIF('様式11-5'!$G$22:$G$26,'様式11-6②'!$X$1,'様式11-5'!$AB$22:$AB$26))</f>
        <v>0</v>
      </c>
      <c r="AG24" s="1202"/>
      <c r="AH24" s="1204">
        <f t="shared" si="9"/>
        <v>7291.3850132625985</v>
      </c>
      <c r="AI24" s="1205"/>
      <c r="AJ24" s="1205"/>
      <c r="AK24" s="1205"/>
      <c r="AL24" s="1024"/>
      <c r="AM24" s="1025"/>
      <c r="AN24" s="1025"/>
      <c r="AO24" s="1025"/>
      <c r="AP24" s="1025"/>
      <c r="AQ24" s="1025"/>
      <c r="AR24" s="1025"/>
      <c r="AS24" s="1025"/>
      <c r="AT24" s="1025"/>
      <c r="AU24" s="1025"/>
      <c r="AV24" s="1026"/>
    </row>
    <row r="25" spans="2:50" ht="14.25" thickBot="1">
      <c r="B25" s="1162"/>
      <c r="C25" s="1163"/>
      <c r="D25" s="1163"/>
      <c r="E25" s="1163"/>
      <c r="F25" s="1163"/>
      <c r="G25" s="1163"/>
      <c r="H25" s="1193" t="s">
        <v>227</v>
      </c>
      <c r="I25" s="1194"/>
      <c r="J25" s="1195" t="s">
        <v>604</v>
      </c>
      <c r="K25" s="1196"/>
      <c r="L25" s="1196" t="s">
        <v>604</v>
      </c>
      <c r="M25" s="1196"/>
      <c r="N25" s="1196" t="s">
        <v>604</v>
      </c>
      <c r="O25" s="1196"/>
      <c r="P25" s="1196" t="s">
        <v>606</v>
      </c>
      <c r="Q25" s="1197"/>
      <c r="R25" s="1198" t="s">
        <v>606</v>
      </c>
      <c r="S25" s="1186"/>
      <c r="T25" s="1186" t="s">
        <v>606</v>
      </c>
      <c r="U25" s="1199"/>
      <c r="V25" s="1200">
        <f>IF(V13="-",0,V13*SUMIF('様式11-5'!$G$22:$G$26,'様式11-6②'!$X$1,'様式11-5'!$AC$22:$AC$26))</f>
        <v>1350.170616113744</v>
      </c>
      <c r="W25" s="1201"/>
      <c r="X25" s="1180">
        <f>IF(X13="-",0,X13*SUMIF('様式11-5'!$G$22:$G$26,'様式11-6②'!$X$1,'様式11-5'!$AC$22:$AC$26))</f>
        <v>1710.2161137440758</v>
      </c>
      <c r="Y25" s="1184"/>
      <c r="Z25" s="1180">
        <f>IF(Z13="-",0,Z13*SUMIF('様式11-5'!$G$22:$G$26,'様式11-6②'!$X$1,'様式11-5'!$AC$22:$AC$26))</f>
        <v>1620.2047393364928</v>
      </c>
      <c r="AA25" s="1184"/>
      <c r="AB25" s="1180">
        <f>IF(AB13="-",0,AB13*SUMIF('様式11-5'!$G$22:$G$26,'様式11-6②'!$X$1,'様式11-5'!$AC$22:$AC$26))</f>
        <v>735.09289099526063</v>
      </c>
      <c r="AC25" s="1181"/>
      <c r="AD25" s="1185" t="s">
        <v>606</v>
      </c>
      <c r="AE25" s="1186"/>
      <c r="AF25" s="1186" t="s">
        <v>604</v>
      </c>
      <c r="AG25" s="1187"/>
      <c r="AH25" s="1188">
        <f t="shared" si="9"/>
        <v>5415.6843601895735</v>
      </c>
      <c r="AI25" s="1189"/>
      <c r="AJ25" s="1189"/>
      <c r="AK25" s="1189"/>
      <c r="AL25" s="1190"/>
      <c r="AM25" s="1191"/>
      <c r="AN25" s="1191"/>
      <c r="AO25" s="1191"/>
      <c r="AP25" s="1191"/>
      <c r="AQ25" s="1191"/>
      <c r="AR25" s="1191"/>
      <c r="AS25" s="1191"/>
      <c r="AT25" s="1191"/>
      <c r="AU25" s="1191"/>
      <c r="AV25" s="1192"/>
    </row>
    <row r="26" spans="2:50" ht="13.5" customHeight="1">
      <c r="AL26" s="93"/>
      <c r="AM26" s="93"/>
      <c r="AN26" s="93"/>
      <c r="AO26" s="93"/>
      <c r="AP26" s="93"/>
      <c r="AQ26" s="613"/>
      <c r="AR26" s="613"/>
      <c r="AS26" s="613"/>
      <c r="AT26" s="613"/>
      <c r="AU26" s="613"/>
      <c r="AV26" s="613"/>
    </row>
    <row r="27" spans="2:50" ht="13.5" customHeight="1" thickBot="1">
      <c r="B27" s="88" t="s">
        <v>491</v>
      </c>
      <c r="AL27" s="93" t="s">
        <v>260</v>
      </c>
      <c r="AM27" s="93"/>
      <c r="AN27" s="93"/>
      <c r="AO27" s="93"/>
      <c r="AP27" s="93"/>
      <c r="AQ27" s="613"/>
      <c r="AR27" s="613"/>
      <c r="AS27" s="613"/>
      <c r="AT27" s="613"/>
      <c r="AU27" s="613"/>
      <c r="AV27" s="613"/>
    </row>
    <row r="28" spans="2:50" ht="13.5" customHeight="1">
      <c r="B28" s="1234" t="s">
        <v>259</v>
      </c>
      <c r="C28" s="981"/>
      <c r="D28" s="981"/>
      <c r="E28" s="980" t="s">
        <v>173</v>
      </c>
      <c r="F28" s="981"/>
      <c r="G28" s="981"/>
      <c r="H28" s="982"/>
      <c r="I28" s="980" t="s">
        <v>258</v>
      </c>
      <c r="J28" s="981"/>
      <c r="K28" s="981"/>
      <c r="L28" s="981"/>
      <c r="M28" s="981"/>
      <c r="N28" s="981"/>
      <c r="O28" s="981"/>
      <c r="P28" s="981"/>
      <c r="Q28" s="982"/>
      <c r="R28" s="980" t="s">
        <v>257</v>
      </c>
      <c r="S28" s="981"/>
      <c r="T28" s="981"/>
      <c r="U28" s="981"/>
      <c r="V28" s="981"/>
      <c r="W28" s="981"/>
      <c r="X28" s="981"/>
      <c r="Y28" s="981"/>
      <c r="Z28" s="981"/>
      <c r="AA28" s="981"/>
      <c r="AB28" s="981"/>
      <c r="AC28" s="981"/>
      <c r="AD28" s="981"/>
      <c r="AE28" s="981"/>
      <c r="AF28" s="981"/>
      <c r="AG28" s="982"/>
      <c r="AH28" s="980" t="s">
        <v>256</v>
      </c>
      <c r="AI28" s="981"/>
      <c r="AJ28" s="981"/>
      <c r="AK28" s="1235"/>
      <c r="AL28" s="1236" t="s">
        <v>173</v>
      </c>
      <c r="AM28" s="1237"/>
      <c r="AN28" s="1010" t="s">
        <v>255</v>
      </c>
      <c r="AO28" s="1011"/>
      <c r="AP28" s="1011"/>
      <c r="AQ28" s="1206"/>
      <c r="AR28" s="1010" t="s">
        <v>254</v>
      </c>
      <c r="AS28" s="1011"/>
      <c r="AT28" s="1011"/>
      <c r="AU28" s="1011"/>
      <c r="AV28" s="1012"/>
      <c r="AW28" s="90"/>
      <c r="AX28" s="90"/>
    </row>
    <row r="29" spans="2:50" ht="13.5" customHeight="1">
      <c r="B29" s="1207" t="s">
        <v>284</v>
      </c>
      <c r="C29" s="1209" t="s">
        <v>253</v>
      </c>
      <c r="D29" s="1210"/>
      <c r="E29" s="1215" t="s">
        <v>252</v>
      </c>
      <c r="F29" s="1216"/>
      <c r="G29" s="1216"/>
      <c r="H29" s="1217"/>
      <c r="I29" s="614" t="s">
        <v>232</v>
      </c>
      <c r="J29" s="173"/>
      <c r="K29" s="173"/>
      <c r="L29" s="173"/>
      <c r="M29" s="173"/>
      <c r="N29" s="173"/>
      <c r="O29" s="173"/>
      <c r="P29" s="173"/>
      <c r="Q29" s="615"/>
      <c r="R29" s="1221">
        <f>IF($AJ$16+$AJ$18+$AJ$20+$AJ$22=0,0,1644.76)</f>
        <v>1644.76</v>
      </c>
      <c r="S29" s="1221"/>
      <c r="T29" s="173" t="s">
        <v>250</v>
      </c>
      <c r="U29" s="173"/>
      <c r="V29" s="173"/>
      <c r="W29" s="1222">
        <f>SUMIF('様式11-5'!$G$22:$G$26,'様式11-6②'!$X$1,'様式11-5'!$Q$22:$Q$26)+SUMIF('様式11-5'!$G$65:$G$69,'様式11-6②'!$X$1,'様式11-5'!$R$65:$R$69)+SUMIF('様式11-5'!$G$78:$G$82,'様式11-6②'!$X$1,'様式11-5'!$Q$78:$Q$82)</f>
        <v>5.5335145888594157</v>
      </c>
      <c r="X29" s="1222"/>
      <c r="Y29" s="173" t="s">
        <v>680</v>
      </c>
      <c r="Z29" s="173"/>
      <c r="AA29" s="173">
        <v>1</v>
      </c>
      <c r="AB29" s="173" t="s">
        <v>248</v>
      </c>
      <c r="AC29" s="173"/>
      <c r="AD29" s="181">
        <v>0.85</v>
      </c>
      <c r="AE29" s="173" t="s">
        <v>247</v>
      </c>
      <c r="AF29" s="173"/>
      <c r="AG29" s="173"/>
      <c r="AH29" s="1223">
        <f>R29*W29*AA29*AD29</f>
        <v>7736.1079368965502</v>
      </c>
      <c r="AI29" s="1224"/>
      <c r="AJ29" s="1224"/>
      <c r="AK29" s="1225"/>
      <c r="AL29" s="1226" t="s">
        <v>166</v>
      </c>
      <c r="AM29" s="1227"/>
      <c r="AN29" s="1230">
        <v>0.43099999999999999</v>
      </c>
      <c r="AO29" s="1231"/>
      <c r="AP29" s="1255" t="s">
        <v>655</v>
      </c>
      <c r="AQ29" s="1256"/>
      <c r="AR29" s="1257">
        <f>AN29*AB32/1000</f>
        <v>0.16090973435013259</v>
      </c>
      <c r="AS29" s="1258"/>
      <c r="AT29" s="1258"/>
      <c r="AU29" s="1255" t="s">
        <v>220</v>
      </c>
      <c r="AV29" s="1276"/>
      <c r="AW29" s="90"/>
      <c r="AX29" s="90"/>
    </row>
    <row r="30" spans="2:50" ht="13.5" customHeight="1">
      <c r="B30" s="1208"/>
      <c r="C30" s="1211"/>
      <c r="D30" s="1212"/>
      <c r="E30" s="1218"/>
      <c r="F30" s="1219"/>
      <c r="G30" s="1219"/>
      <c r="H30" s="1220"/>
      <c r="I30" s="1278" t="s">
        <v>225</v>
      </c>
      <c r="J30" s="1229"/>
      <c r="K30" s="1279"/>
      <c r="L30" s="1280" t="s">
        <v>246</v>
      </c>
      <c r="M30" s="1229"/>
      <c r="N30" s="1229"/>
      <c r="O30" s="1279"/>
      <c r="P30" s="1281" t="s">
        <v>228</v>
      </c>
      <c r="Q30" s="1282"/>
      <c r="R30" s="179" t="s">
        <v>651</v>
      </c>
      <c r="S30" s="178">
        <f>IF(P30="夏季",17.25,16.16)</f>
        <v>16.16</v>
      </c>
      <c r="T30" s="616" t="s">
        <v>636</v>
      </c>
      <c r="U30" s="617">
        <v>-5.0199999999999996</v>
      </c>
      <c r="V30" s="616" t="s">
        <v>240</v>
      </c>
      <c r="W30" s="618">
        <v>3.36</v>
      </c>
      <c r="X30" s="619" t="s">
        <v>243</v>
      </c>
      <c r="Y30" s="169" t="s">
        <v>239</v>
      </c>
      <c r="Z30" s="619"/>
      <c r="AA30" s="177"/>
      <c r="AB30" s="1283">
        <f>J$17+J$19+J$23+J$21</f>
        <v>373.34045092838193</v>
      </c>
      <c r="AC30" s="1283"/>
      <c r="AD30" s="169" t="s">
        <v>644</v>
      </c>
      <c r="AE30" s="169"/>
      <c r="AF30" s="169"/>
      <c r="AG30" s="620"/>
      <c r="AH30" s="1284">
        <f>(S30+U30+W30)*AB30</f>
        <v>5413.4365384615376</v>
      </c>
      <c r="AI30" s="1285"/>
      <c r="AJ30" s="1285"/>
      <c r="AK30" s="1286"/>
      <c r="AL30" s="1228"/>
      <c r="AM30" s="1229"/>
      <c r="AN30" s="1232"/>
      <c r="AO30" s="1233"/>
      <c r="AP30" s="1242"/>
      <c r="AQ30" s="1243"/>
      <c r="AR30" s="1246"/>
      <c r="AS30" s="1247"/>
      <c r="AT30" s="1247"/>
      <c r="AU30" s="1242"/>
      <c r="AV30" s="1277"/>
      <c r="AW30" s="90"/>
      <c r="AX30" s="90"/>
    </row>
    <row r="31" spans="2:50" ht="13.5" customHeight="1">
      <c r="B31" s="1208"/>
      <c r="C31" s="1211"/>
      <c r="D31" s="1212"/>
      <c r="E31" s="1218"/>
      <c r="F31" s="1219"/>
      <c r="G31" s="1219"/>
      <c r="H31" s="1220"/>
      <c r="I31" s="621"/>
      <c r="J31" s="622"/>
      <c r="K31" s="622"/>
      <c r="L31" s="623"/>
      <c r="M31" s="623"/>
      <c r="N31" s="623"/>
      <c r="O31" s="623"/>
      <c r="P31" s="623"/>
      <c r="Q31" s="624"/>
      <c r="R31" s="176"/>
      <c r="S31" s="625" t="s">
        <v>238</v>
      </c>
      <c r="T31" s="626"/>
      <c r="U31" s="627" t="s">
        <v>237</v>
      </c>
      <c r="V31" s="626"/>
      <c r="W31" s="628" t="s">
        <v>236</v>
      </c>
      <c r="X31" s="629"/>
      <c r="Y31" s="175"/>
      <c r="Z31" s="629"/>
      <c r="AA31" s="371"/>
      <c r="AB31" s="386"/>
      <c r="AC31" s="386"/>
      <c r="AD31" s="175"/>
      <c r="AE31" s="175"/>
      <c r="AF31" s="175"/>
      <c r="AG31" s="630"/>
      <c r="AH31" s="1287"/>
      <c r="AI31" s="1288"/>
      <c r="AJ31" s="1288"/>
      <c r="AK31" s="1289"/>
      <c r="AL31" s="1228"/>
      <c r="AM31" s="1229"/>
      <c r="AN31" s="1232"/>
      <c r="AO31" s="1233"/>
      <c r="AP31" s="1242"/>
      <c r="AQ31" s="1243"/>
      <c r="AR31" s="1246"/>
      <c r="AS31" s="1247"/>
      <c r="AT31" s="1247"/>
      <c r="AU31" s="1242"/>
      <c r="AV31" s="1277"/>
      <c r="AW31" s="90"/>
      <c r="AX31" s="90"/>
    </row>
    <row r="32" spans="2:50" ht="13.5" customHeight="1">
      <c r="B32" s="1208"/>
      <c r="C32" s="1213"/>
      <c r="D32" s="1214"/>
      <c r="E32" s="1270" t="s">
        <v>222</v>
      </c>
      <c r="F32" s="1271"/>
      <c r="G32" s="1271"/>
      <c r="H32" s="1272"/>
      <c r="I32" s="631"/>
      <c r="J32" s="170"/>
      <c r="K32" s="170"/>
      <c r="L32" s="170"/>
      <c r="M32" s="170"/>
      <c r="N32" s="170"/>
      <c r="O32" s="170"/>
      <c r="P32" s="170"/>
      <c r="Q32" s="632"/>
      <c r="R32" s="172"/>
      <c r="S32" s="172"/>
      <c r="T32" s="170"/>
      <c r="U32" s="170"/>
      <c r="V32" s="170"/>
      <c r="W32" s="633"/>
      <c r="X32" s="634"/>
      <c r="Y32" s="634"/>
      <c r="Z32" s="635"/>
      <c r="AA32" s="636"/>
      <c r="AB32" s="1273">
        <f>SUM(AB30:AC30)</f>
        <v>373.34045092838193</v>
      </c>
      <c r="AC32" s="1273"/>
      <c r="AD32" s="637" t="s">
        <v>235</v>
      </c>
      <c r="AE32" s="170"/>
      <c r="AF32" s="170"/>
      <c r="AG32" s="170"/>
      <c r="AH32" s="1267">
        <f>SUM(AH29:AK30)</f>
        <v>13149.544475358089</v>
      </c>
      <c r="AI32" s="1268"/>
      <c r="AJ32" s="1268"/>
      <c r="AK32" s="1269"/>
      <c r="AL32" s="1228"/>
      <c r="AM32" s="1229"/>
      <c r="AN32" s="1232"/>
      <c r="AO32" s="1233"/>
      <c r="AP32" s="1242"/>
      <c r="AQ32" s="1243"/>
      <c r="AR32" s="1246"/>
      <c r="AS32" s="1247"/>
      <c r="AT32" s="1247"/>
      <c r="AU32" s="1242"/>
      <c r="AV32" s="1277"/>
      <c r="AW32" s="90"/>
      <c r="AX32" s="90"/>
    </row>
    <row r="33" spans="2:50" ht="13.5" customHeight="1">
      <c r="B33" s="1208"/>
      <c r="C33" s="1209" t="s">
        <v>234</v>
      </c>
      <c r="D33" s="1210"/>
      <c r="E33" s="1274" t="s">
        <v>233</v>
      </c>
      <c r="F33" s="1216"/>
      <c r="G33" s="1216"/>
      <c r="H33" s="1217"/>
      <c r="I33" s="614" t="s">
        <v>232</v>
      </c>
      <c r="J33" s="173"/>
      <c r="K33" s="173"/>
      <c r="L33" s="173"/>
      <c r="M33" s="173"/>
      <c r="N33" s="173"/>
      <c r="O33" s="173"/>
      <c r="P33" s="173"/>
      <c r="Q33" s="615"/>
      <c r="R33" s="354" t="s">
        <v>681</v>
      </c>
      <c r="S33" s="1275">
        <f>IF('様式11-5'!Y$1="LPG",0,IF(J$24&lt;50,料金単価!$C$7,(IF(J$24&lt;100,料金単価!$C$8,IF($J$24&lt;250,料金単価!$C$9,IF($J$24&lt;500,料金単価!$C$10,IF($J$24&lt;800,料金単価!$C$11,料金単価!$C$12)))))))</f>
        <v>6820</v>
      </c>
      <c r="T33" s="1275"/>
      <c r="U33" s="173" t="s">
        <v>231</v>
      </c>
      <c r="V33" s="388"/>
      <c r="W33" s="174"/>
      <c r="X33" s="174"/>
      <c r="Y33" s="174"/>
      <c r="Z33" s="174"/>
      <c r="AA33" s="174"/>
      <c r="AB33" s="173">
        <v>1</v>
      </c>
      <c r="AC33" s="387" t="s">
        <v>229</v>
      </c>
      <c r="AD33" s="173"/>
      <c r="AE33" s="173"/>
      <c r="AF33" s="173"/>
      <c r="AG33" s="173"/>
      <c r="AH33" s="1223">
        <f>S33*AB33</f>
        <v>6820</v>
      </c>
      <c r="AI33" s="1224"/>
      <c r="AJ33" s="1224"/>
      <c r="AK33" s="1225"/>
      <c r="AL33" s="1254" t="s">
        <v>233</v>
      </c>
      <c r="AM33" s="1227"/>
      <c r="AN33" s="1230">
        <v>2.29</v>
      </c>
      <c r="AO33" s="1231"/>
      <c r="AP33" s="1255" t="s">
        <v>632</v>
      </c>
      <c r="AQ33" s="1256"/>
      <c r="AR33" s="1257">
        <f>AN33*X35/1000</f>
        <v>0</v>
      </c>
      <c r="AS33" s="1258"/>
      <c r="AT33" s="1258"/>
      <c r="AU33" s="1259" t="s">
        <v>220</v>
      </c>
      <c r="AV33" s="1260"/>
      <c r="AW33" s="90"/>
      <c r="AX33" s="90"/>
    </row>
    <row r="34" spans="2:50" ht="13.5" customHeight="1">
      <c r="B34" s="1208"/>
      <c r="C34" s="1211"/>
      <c r="D34" s="1212"/>
      <c r="E34" s="1218"/>
      <c r="F34" s="1219"/>
      <c r="G34" s="1219"/>
      <c r="H34" s="1220"/>
      <c r="I34" s="638" t="s">
        <v>225</v>
      </c>
      <c r="J34" s="168"/>
      <c r="K34" s="168"/>
      <c r="L34" s="168"/>
      <c r="M34" s="168"/>
      <c r="N34" s="168"/>
      <c r="O34" s="168"/>
      <c r="P34" s="168" t="s">
        <v>228</v>
      </c>
      <c r="Q34" s="639"/>
      <c r="R34" s="179" t="s">
        <v>614</v>
      </c>
      <c r="S34" s="1261">
        <f>IF(P34="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107.74</v>
      </c>
      <c r="T34" s="1261"/>
      <c r="U34" s="168" t="s">
        <v>226</v>
      </c>
      <c r="V34" s="640" t="s">
        <v>682</v>
      </c>
      <c r="W34" s="641">
        <v>-37.96</v>
      </c>
      <c r="X34" s="642" t="s">
        <v>618</v>
      </c>
      <c r="Y34" s="623" t="s">
        <v>619</v>
      </c>
      <c r="Z34" s="1262">
        <f>IF('様式11-5'!Y$1="LPG",0,J$24)</f>
        <v>869.00729442970805</v>
      </c>
      <c r="AA34" s="1262"/>
      <c r="AB34" s="168" t="s">
        <v>620</v>
      </c>
      <c r="AC34" s="168"/>
      <c r="AD34" s="168"/>
      <c r="AE34" s="168"/>
      <c r="AF34" s="168"/>
      <c r="AG34" s="168"/>
      <c r="AH34" s="1263">
        <f>(S34+W34)*Z34</f>
        <v>60639.32900530503</v>
      </c>
      <c r="AI34" s="1264"/>
      <c r="AJ34" s="1264"/>
      <c r="AK34" s="1265"/>
      <c r="AL34" s="1228"/>
      <c r="AM34" s="1229"/>
      <c r="AN34" s="1232"/>
      <c r="AO34" s="1233"/>
      <c r="AP34" s="1242"/>
      <c r="AQ34" s="1243"/>
      <c r="AR34" s="1246"/>
      <c r="AS34" s="1247"/>
      <c r="AT34" s="1247"/>
      <c r="AU34" s="1250"/>
      <c r="AV34" s="1251"/>
      <c r="AW34" s="90"/>
      <c r="AX34" s="90"/>
    </row>
    <row r="35" spans="2:50" ht="13.5" customHeight="1">
      <c r="B35" s="1208"/>
      <c r="C35" s="1211"/>
      <c r="D35" s="1212"/>
      <c r="E35" s="1270" t="s">
        <v>222</v>
      </c>
      <c r="F35" s="1271"/>
      <c r="G35" s="1271"/>
      <c r="H35" s="1272"/>
      <c r="I35" s="631"/>
      <c r="J35" s="170"/>
      <c r="K35" s="170"/>
      <c r="L35" s="170"/>
      <c r="M35" s="170"/>
      <c r="N35" s="170"/>
      <c r="O35" s="170"/>
      <c r="P35" s="170"/>
      <c r="Q35" s="632"/>
      <c r="R35" s="172"/>
      <c r="S35" s="172"/>
      <c r="T35" s="170"/>
      <c r="U35" s="170"/>
      <c r="V35" s="170"/>
      <c r="W35" s="633"/>
      <c r="X35" s="634"/>
      <c r="Y35" s="634"/>
      <c r="Z35" s="1266">
        <f>SUM(Z34:Z34)</f>
        <v>869.00729442970805</v>
      </c>
      <c r="AA35" s="1266"/>
      <c r="AB35" s="635" t="s">
        <v>221</v>
      </c>
      <c r="AC35" s="635"/>
      <c r="AD35" s="170"/>
      <c r="AE35" s="170"/>
      <c r="AF35" s="170"/>
      <c r="AG35" s="170"/>
      <c r="AH35" s="1267">
        <f>SUM(AH33:AK34)</f>
        <v>67459.32900530503</v>
      </c>
      <c r="AI35" s="1268"/>
      <c r="AJ35" s="1268"/>
      <c r="AK35" s="1269"/>
      <c r="AL35" s="1238"/>
      <c r="AM35" s="1239"/>
      <c r="AN35" s="1240"/>
      <c r="AO35" s="1241"/>
      <c r="AP35" s="1244"/>
      <c r="AQ35" s="1245"/>
      <c r="AR35" s="1248"/>
      <c r="AS35" s="1249"/>
      <c r="AT35" s="1249"/>
      <c r="AU35" s="1252"/>
      <c r="AV35" s="1253"/>
      <c r="AW35" s="90"/>
      <c r="AX35" s="90"/>
    </row>
    <row r="36" spans="2:50" ht="13.5" customHeight="1">
      <c r="B36" s="1208"/>
      <c r="C36" s="1211"/>
      <c r="D36" s="1212"/>
      <c r="E36" s="1274" t="s">
        <v>631</v>
      </c>
      <c r="F36" s="1216"/>
      <c r="G36" s="1216"/>
      <c r="H36" s="1217"/>
      <c r="I36" s="614" t="s">
        <v>232</v>
      </c>
      <c r="J36" s="173"/>
      <c r="K36" s="173"/>
      <c r="L36" s="173"/>
      <c r="M36" s="173"/>
      <c r="N36" s="173"/>
      <c r="O36" s="173"/>
      <c r="P36" s="173"/>
      <c r="Q36" s="615"/>
      <c r="R36" s="1224">
        <f>IF(AND('様式11-5'!Y$1="LPG",OR('様式11-5'!$AB$83&gt;2.5,'様式11-5'!$AC$83&gt;2.5)),料金単価!$C$18+料金単価!$C$19,IF('様式11-5'!Y$1="LPG",料金単価!$C$18,0))</f>
        <v>0</v>
      </c>
      <c r="S36" s="1224"/>
      <c r="T36" s="173" t="s">
        <v>231</v>
      </c>
      <c r="U36" s="173"/>
      <c r="V36" s="174"/>
      <c r="W36" s="174"/>
      <c r="X36" s="174"/>
      <c r="Y36" s="174"/>
      <c r="Z36" s="174"/>
      <c r="AA36" s="174"/>
      <c r="AB36" s="173">
        <v>1</v>
      </c>
      <c r="AC36" s="387" t="s">
        <v>229</v>
      </c>
      <c r="AD36" s="173"/>
      <c r="AE36" s="173"/>
      <c r="AF36" s="173"/>
      <c r="AG36" s="173"/>
      <c r="AH36" s="1223">
        <f>R36*AB36</f>
        <v>0</v>
      </c>
      <c r="AI36" s="1224"/>
      <c r="AJ36" s="1224"/>
      <c r="AK36" s="1225"/>
      <c r="AL36" s="1228" t="s">
        <v>630</v>
      </c>
      <c r="AM36" s="1229"/>
      <c r="AN36" s="1232">
        <v>6</v>
      </c>
      <c r="AO36" s="1233"/>
      <c r="AP36" s="1242" t="s">
        <v>645</v>
      </c>
      <c r="AQ36" s="1243"/>
      <c r="AR36" s="1246">
        <f>AN36*X38/1000</f>
        <v>0</v>
      </c>
      <c r="AS36" s="1247"/>
      <c r="AT36" s="1247"/>
      <c r="AU36" s="1250" t="s">
        <v>220</v>
      </c>
      <c r="AV36" s="1251"/>
      <c r="AW36" s="90"/>
      <c r="AX36" s="90"/>
    </row>
    <row r="37" spans="2:50" ht="13.5" customHeight="1">
      <c r="B37" s="1208"/>
      <c r="C37" s="1211"/>
      <c r="D37" s="1212"/>
      <c r="E37" s="1218"/>
      <c r="F37" s="1219"/>
      <c r="G37" s="1219"/>
      <c r="H37" s="1220"/>
      <c r="I37" s="638" t="s">
        <v>225</v>
      </c>
      <c r="J37" s="168"/>
      <c r="K37" s="168"/>
      <c r="L37" s="168"/>
      <c r="M37" s="168"/>
      <c r="N37" s="168"/>
      <c r="O37" s="168"/>
      <c r="P37" s="168"/>
      <c r="Q37" s="639"/>
      <c r="R37" s="1290">
        <f>料金単価!$D$18</f>
        <v>296</v>
      </c>
      <c r="S37" s="1291"/>
      <c r="T37" s="168" t="s">
        <v>226</v>
      </c>
      <c r="U37" s="168"/>
      <c r="V37" s="168"/>
      <c r="W37" s="168"/>
      <c r="X37" s="1292">
        <f>IF('様式11-5'!Y$1="LPG",J$24,0)</f>
        <v>0</v>
      </c>
      <c r="Y37" s="1293"/>
      <c r="Z37" s="168" t="s">
        <v>629</v>
      </c>
      <c r="AA37" s="168"/>
      <c r="AB37" s="168"/>
      <c r="AC37" s="169"/>
      <c r="AD37" s="168"/>
      <c r="AE37" s="168"/>
      <c r="AF37" s="168"/>
      <c r="AG37" s="168"/>
      <c r="AH37" s="1263">
        <f>R37*X37</f>
        <v>0</v>
      </c>
      <c r="AI37" s="1264"/>
      <c r="AJ37" s="1264"/>
      <c r="AK37" s="1265"/>
      <c r="AL37" s="1228"/>
      <c r="AM37" s="1229"/>
      <c r="AN37" s="1232"/>
      <c r="AO37" s="1233"/>
      <c r="AP37" s="1242"/>
      <c r="AQ37" s="1243"/>
      <c r="AR37" s="1246"/>
      <c r="AS37" s="1247"/>
      <c r="AT37" s="1247"/>
      <c r="AU37" s="1250"/>
      <c r="AV37" s="1251"/>
      <c r="AW37" s="90"/>
      <c r="AX37" s="90"/>
    </row>
    <row r="38" spans="2:50" ht="13.5" customHeight="1" thickBot="1">
      <c r="B38" s="1208"/>
      <c r="C38" s="1213"/>
      <c r="D38" s="1214"/>
      <c r="E38" s="1270" t="s">
        <v>222</v>
      </c>
      <c r="F38" s="1271"/>
      <c r="G38" s="1271"/>
      <c r="H38" s="1272"/>
      <c r="I38" s="631"/>
      <c r="J38" s="170"/>
      <c r="K38" s="170"/>
      <c r="L38" s="170"/>
      <c r="M38" s="170"/>
      <c r="N38" s="170"/>
      <c r="O38" s="170"/>
      <c r="P38" s="170"/>
      <c r="Q38" s="632"/>
      <c r="R38" s="172"/>
      <c r="S38" s="172"/>
      <c r="T38" s="170"/>
      <c r="U38" s="170"/>
      <c r="V38" s="170"/>
      <c r="W38" s="633"/>
      <c r="X38" s="1294">
        <f>SUM(X37:Y37)</f>
        <v>0</v>
      </c>
      <c r="Y38" s="1294"/>
      <c r="Z38" s="170" t="s">
        <v>221</v>
      </c>
      <c r="AA38" s="170"/>
      <c r="AB38" s="170"/>
      <c r="AC38" s="171"/>
      <c r="AD38" s="170"/>
      <c r="AE38" s="170"/>
      <c r="AF38" s="170"/>
      <c r="AG38" s="170"/>
      <c r="AH38" s="1267">
        <f>SUM(AH36:AK37)</f>
        <v>0</v>
      </c>
      <c r="AI38" s="1268"/>
      <c r="AJ38" s="1268"/>
      <c r="AK38" s="1269"/>
      <c r="AL38" s="1238"/>
      <c r="AM38" s="1239"/>
      <c r="AN38" s="1240"/>
      <c r="AO38" s="1241"/>
      <c r="AP38" s="1244"/>
      <c r="AQ38" s="1245"/>
      <c r="AR38" s="1248"/>
      <c r="AS38" s="1249"/>
      <c r="AT38" s="1249"/>
      <c r="AU38" s="1252"/>
      <c r="AV38" s="1253"/>
      <c r="AW38" s="90"/>
      <c r="AX38" s="90"/>
    </row>
    <row r="39" spans="2:50" ht="13.5" customHeight="1">
      <c r="B39" s="1234" t="s">
        <v>259</v>
      </c>
      <c r="C39" s="981"/>
      <c r="D39" s="981"/>
      <c r="E39" s="980" t="s">
        <v>173</v>
      </c>
      <c r="F39" s="981"/>
      <c r="G39" s="981"/>
      <c r="H39" s="982"/>
      <c r="I39" s="980" t="s">
        <v>258</v>
      </c>
      <c r="J39" s="981"/>
      <c r="K39" s="981"/>
      <c r="L39" s="981"/>
      <c r="M39" s="981"/>
      <c r="N39" s="981"/>
      <c r="O39" s="981"/>
      <c r="P39" s="981"/>
      <c r="Q39" s="982"/>
      <c r="R39" s="980" t="s">
        <v>257</v>
      </c>
      <c r="S39" s="981"/>
      <c r="T39" s="981"/>
      <c r="U39" s="981"/>
      <c r="V39" s="981"/>
      <c r="W39" s="981"/>
      <c r="X39" s="981"/>
      <c r="Y39" s="981"/>
      <c r="Z39" s="981"/>
      <c r="AA39" s="981"/>
      <c r="AB39" s="981"/>
      <c r="AC39" s="981"/>
      <c r="AD39" s="981"/>
      <c r="AE39" s="981"/>
      <c r="AF39" s="981"/>
      <c r="AG39" s="982"/>
      <c r="AH39" s="980" t="s">
        <v>256</v>
      </c>
      <c r="AI39" s="981"/>
      <c r="AJ39" s="981"/>
      <c r="AK39" s="1235"/>
      <c r="AL39" s="1236" t="s">
        <v>173</v>
      </c>
      <c r="AM39" s="1237"/>
      <c r="AN39" s="1010" t="s">
        <v>255</v>
      </c>
      <c r="AO39" s="1011"/>
      <c r="AP39" s="1011"/>
      <c r="AQ39" s="1206"/>
      <c r="AR39" s="1010" t="s">
        <v>254</v>
      </c>
      <c r="AS39" s="1011"/>
      <c r="AT39" s="1011"/>
      <c r="AU39" s="1011"/>
      <c r="AV39" s="1012"/>
      <c r="AW39" s="90"/>
      <c r="AX39" s="90"/>
    </row>
    <row r="40" spans="2:50" ht="13.5" customHeight="1">
      <c r="B40" s="1207" t="s">
        <v>283</v>
      </c>
      <c r="C40" s="1209" t="s">
        <v>253</v>
      </c>
      <c r="D40" s="1210"/>
      <c r="E40" s="1215" t="s">
        <v>252</v>
      </c>
      <c r="F40" s="1216"/>
      <c r="G40" s="1216"/>
      <c r="H40" s="1217"/>
      <c r="I40" s="614" t="s">
        <v>232</v>
      </c>
      <c r="J40" s="173"/>
      <c r="K40" s="173"/>
      <c r="L40" s="173"/>
      <c r="M40" s="173"/>
      <c r="N40" s="173"/>
      <c r="O40" s="173"/>
      <c r="P40" s="173"/>
      <c r="Q40" s="615"/>
      <c r="R40" s="1221">
        <f>IF($AJ$16+$AJ$18+$AJ$20+$AJ$22=0,0,1644.76)</f>
        <v>1644.76</v>
      </c>
      <c r="S40" s="1221"/>
      <c r="T40" s="173" t="s">
        <v>250</v>
      </c>
      <c r="U40" s="173"/>
      <c r="V40" s="173"/>
      <c r="W40" s="1222">
        <f>$W$29</f>
        <v>5.5335145888594157</v>
      </c>
      <c r="X40" s="1222"/>
      <c r="Y40" s="173" t="s">
        <v>249</v>
      </c>
      <c r="Z40" s="173"/>
      <c r="AA40" s="173">
        <v>1</v>
      </c>
      <c r="AB40" s="173" t="s">
        <v>248</v>
      </c>
      <c r="AC40" s="173"/>
      <c r="AD40" s="181">
        <v>0.85</v>
      </c>
      <c r="AE40" s="173" t="s">
        <v>247</v>
      </c>
      <c r="AF40" s="173"/>
      <c r="AG40" s="173"/>
      <c r="AH40" s="1223">
        <f>R40*W40*AA40*AD40</f>
        <v>7736.1079368965502</v>
      </c>
      <c r="AI40" s="1224"/>
      <c r="AJ40" s="1224"/>
      <c r="AK40" s="1225"/>
      <c r="AL40" s="1226" t="s">
        <v>166</v>
      </c>
      <c r="AM40" s="1227"/>
      <c r="AN40" s="1230">
        <f>AN29</f>
        <v>0.43099999999999999</v>
      </c>
      <c r="AO40" s="1231"/>
      <c r="AP40" s="1255" t="s">
        <v>609</v>
      </c>
      <c r="AQ40" s="1256"/>
      <c r="AR40" s="1257">
        <f>AN40*AB43/1000</f>
        <v>0.38140595037135266</v>
      </c>
      <c r="AS40" s="1258"/>
      <c r="AT40" s="1258"/>
      <c r="AU40" s="1255" t="s">
        <v>220</v>
      </c>
      <c r="AV40" s="1276"/>
      <c r="AW40" s="90"/>
      <c r="AX40" s="90"/>
    </row>
    <row r="41" spans="2:50" ht="13.5" customHeight="1">
      <c r="B41" s="1208"/>
      <c r="C41" s="1211"/>
      <c r="D41" s="1212"/>
      <c r="E41" s="1218"/>
      <c r="F41" s="1219"/>
      <c r="G41" s="1219"/>
      <c r="H41" s="1220"/>
      <c r="I41" s="1278" t="s">
        <v>225</v>
      </c>
      <c r="J41" s="1229"/>
      <c r="K41" s="1279"/>
      <c r="L41" s="1280" t="s">
        <v>246</v>
      </c>
      <c r="M41" s="1229"/>
      <c r="N41" s="1229"/>
      <c r="O41" s="1279"/>
      <c r="P41" s="1281" t="s">
        <v>245</v>
      </c>
      <c r="Q41" s="1282"/>
      <c r="R41" s="179" t="s">
        <v>668</v>
      </c>
      <c r="S41" s="178">
        <f>IF(P41="夏季",17.25,16.16)</f>
        <v>17.25</v>
      </c>
      <c r="T41" s="616" t="s">
        <v>683</v>
      </c>
      <c r="U41" s="617">
        <f>$U$30</f>
        <v>-5.0199999999999996</v>
      </c>
      <c r="V41" s="616" t="s">
        <v>652</v>
      </c>
      <c r="W41" s="618">
        <f>$W$30</f>
        <v>3.36</v>
      </c>
      <c r="X41" s="619" t="s">
        <v>612</v>
      </c>
      <c r="Y41" s="169" t="s">
        <v>239</v>
      </c>
      <c r="Z41" s="619"/>
      <c r="AA41" s="177"/>
      <c r="AB41" s="1283">
        <f>L$16+L$18+L$22+L$20</f>
        <v>884.93259946949581</v>
      </c>
      <c r="AC41" s="1283"/>
      <c r="AD41" s="169" t="s">
        <v>653</v>
      </c>
      <c r="AE41" s="169"/>
      <c r="AF41" s="169"/>
      <c r="AG41" s="620"/>
      <c r="AH41" s="1284">
        <f>(S41+U41+W41)*AB41</f>
        <v>13796.09922572944</v>
      </c>
      <c r="AI41" s="1285"/>
      <c r="AJ41" s="1285"/>
      <c r="AK41" s="1286"/>
      <c r="AL41" s="1228"/>
      <c r="AM41" s="1229"/>
      <c r="AN41" s="1232"/>
      <c r="AO41" s="1233"/>
      <c r="AP41" s="1242"/>
      <c r="AQ41" s="1243"/>
      <c r="AR41" s="1246"/>
      <c r="AS41" s="1247"/>
      <c r="AT41" s="1247"/>
      <c r="AU41" s="1242"/>
      <c r="AV41" s="1277"/>
      <c r="AW41" s="90"/>
      <c r="AX41" s="90"/>
    </row>
    <row r="42" spans="2:50" ht="13.5" customHeight="1">
      <c r="B42" s="1208"/>
      <c r="C42" s="1211"/>
      <c r="D42" s="1212"/>
      <c r="E42" s="1218"/>
      <c r="F42" s="1219"/>
      <c r="G42" s="1219"/>
      <c r="H42" s="1220"/>
      <c r="I42" s="621"/>
      <c r="J42" s="622"/>
      <c r="K42" s="622"/>
      <c r="L42" s="623"/>
      <c r="M42" s="623"/>
      <c r="N42" s="623"/>
      <c r="O42" s="623"/>
      <c r="P42" s="623"/>
      <c r="Q42" s="624"/>
      <c r="R42" s="176"/>
      <c r="S42" s="625" t="s">
        <v>238</v>
      </c>
      <c r="T42" s="643"/>
      <c r="U42" s="644" t="s">
        <v>237</v>
      </c>
      <c r="V42" s="643"/>
      <c r="W42" s="628" t="s">
        <v>236</v>
      </c>
      <c r="Y42" s="175"/>
      <c r="AA42" s="93"/>
      <c r="AB42" s="386"/>
      <c r="AC42" s="386"/>
      <c r="AD42" s="175"/>
      <c r="AE42" s="175"/>
      <c r="AF42" s="175"/>
      <c r="AG42" s="630"/>
      <c r="AH42" s="1287"/>
      <c r="AI42" s="1288"/>
      <c r="AJ42" s="1288"/>
      <c r="AK42" s="1289"/>
      <c r="AL42" s="1228"/>
      <c r="AM42" s="1229"/>
      <c r="AN42" s="1232"/>
      <c r="AO42" s="1233"/>
      <c r="AP42" s="1242"/>
      <c r="AQ42" s="1243"/>
      <c r="AR42" s="1246"/>
      <c r="AS42" s="1247"/>
      <c r="AT42" s="1247"/>
      <c r="AU42" s="1242"/>
      <c r="AV42" s="1277"/>
      <c r="AW42" s="90"/>
      <c r="AX42" s="90"/>
    </row>
    <row r="43" spans="2:50" ht="13.5" customHeight="1">
      <c r="B43" s="1208"/>
      <c r="C43" s="1213"/>
      <c r="D43" s="1214"/>
      <c r="E43" s="1270" t="s">
        <v>222</v>
      </c>
      <c r="F43" s="1271"/>
      <c r="G43" s="1271"/>
      <c r="H43" s="1272"/>
      <c r="I43" s="631"/>
      <c r="J43" s="170"/>
      <c r="K43" s="170"/>
      <c r="L43" s="170"/>
      <c r="M43" s="170"/>
      <c r="N43" s="170"/>
      <c r="O43" s="170"/>
      <c r="P43" s="170"/>
      <c r="Q43" s="632"/>
      <c r="R43" s="172"/>
      <c r="S43" s="172"/>
      <c r="T43" s="170"/>
      <c r="U43" s="170"/>
      <c r="V43" s="170"/>
      <c r="W43" s="633"/>
      <c r="X43" s="634"/>
      <c r="Y43" s="634"/>
      <c r="Z43" s="635"/>
      <c r="AA43" s="636"/>
      <c r="AB43" s="1273">
        <f>SUM(AB41:AC41)</f>
        <v>884.93259946949581</v>
      </c>
      <c r="AC43" s="1273"/>
      <c r="AD43" s="637" t="s">
        <v>235</v>
      </c>
      <c r="AE43" s="170"/>
      <c r="AF43" s="170"/>
      <c r="AG43" s="170"/>
      <c r="AH43" s="1267">
        <f>SUM(AH40:AK41)</f>
        <v>21532.207162625989</v>
      </c>
      <c r="AI43" s="1268"/>
      <c r="AJ43" s="1268"/>
      <c r="AK43" s="1269"/>
      <c r="AL43" s="1228"/>
      <c r="AM43" s="1229"/>
      <c r="AN43" s="1232"/>
      <c r="AO43" s="1233"/>
      <c r="AP43" s="1242"/>
      <c r="AQ43" s="1243"/>
      <c r="AR43" s="1246"/>
      <c r="AS43" s="1247"/>
      <c r="AT43" s="1247"/>
      <c r="AU43" s="1242"/>
      <c r="AV43" s="1277"/>
      <c r="AW43" s="90"/>
      <c r="AX43" s="90"/>
    </row>
    <row r="44" spans="2:50" ht="13.5" customHeight="1">
      <c r="B44" s="1208"/>
      <c r="C44" s="1209" t="s">
        <v>234</v>
      </c>
      <c r="D44" s="1210"/>
      <c r="E44" s="1274" t="s">
        <v>233</v>
      </c>
      <c r="F44" s="1216"/>
      <c r="G44" s="1216"/>
      <c r="H44" s="1217"/>
      <c r="I44" s="614" t="s">
        <v>232</v>
      </c>
      <c r="J44" s="173"/>
      <c r="K44" s="173"/>
      <c r="L44" s="173"/>
      <c r="M44" s="173"/>
      <c r="N44" s="173"/>
      <c r="O44" s="173"/>
      <c r="P44" s="173"/>
      <c r="Q44" s="615"/>
      <c r="R44" s="354" t="s">
        <v>614</v>
      </c>
      <c r="S44" s="1275">
        <f>IF('様式11-5'!Y$1="LPG",0,IF(L$24&lt;50,料金単価!$C$7,(IF(L$24&lt;100,料金単価!$C$8,IF($L$24&lt;250,料金単価!$C$9,IF($L$24&lt;500,料金単価!$C$10,IF($L$24&lt;800,料金単価!$C$11,料金単価!$C$12)))))))</f>
        <v>6820</v>
      </c>
      <c r="T44" s="1275"/>
      <c r="U44" s="173" t="s">
        <v>231</v>
      </c>
      <c r="V44" s="388"/>
      <c r="W44" s="174"/>
      <c r="X44" s="174"/>
      <c r="Y44" s="174"/>
      <c r="Z44" s="174"/>
      <c r="AA44" s="174"/>
      <c r="AB44" s="173">
        <v>1</v>
      </c>
      <c r="AC44" s="387" t="s">
        <v>229</v>
      </c>
      <c r="AD44" s="173"/>
      <c r="AE44" s="173"/>
      <c r="AF44" s="173"/>
      <c r="AG44" s="173"/>
      <c r="AH44" s="1223">
        <f>S44*AB44</f>
        <v>6820</v>
      </c>
      <c r="AI44" s="1224"/>
      <c r="AJ44" s="1224"/>
      <c r="AK44" s="1225"/>
      <c r="AL44" s="1254" t="s">
        <v>233</v>
      </c>
      <c r="AM44" s="1227"/>
      <c r="AN44" s="1230">
        <f>AN33</f>
        <v>2.29</v>
      </c>
      <c r="AO44" s="1231"/>
      <c r="AP44" s="1255" t="s">
        <v>632</v>
      </c>
      <c r="AQ44" s="1256"/>
      <c r="AR44" s="1257">
        <f>AN44*X46/1000</f>
        <v>0</v>
      </c>
      <c r="AS44" s="1258"/>
      <c r="AT44" s="1258"/>
      <c r="AU44" s="1259" t="s">
        <v>220</v>
      </c>
      <c r="AV44" s="1260"/>
      <c r="AW44" s="90"/>
      <c r="AX44" s="90"/>
    </row>
    <row r="45" spans="2:50" ht="13.5" customHeight="1">
      <c r="B45" s="1208"/>
      <c r="C45" s="1211"/>
      <c r="D45" s="1212"/>
      <c r="E45" s="1218"/>
      <c r="F45" s="1219"/>
      <c r="G45" s="1219"/>
      <c r="H45" s="1220"/>
      <c r="I45" s="638" t="s">
        <v>225</v>
      </c>
      <c r="J45" s="168"/>
      <c r="K45" s="168"/>
      <c r="L45" s="168"/>
      <c r="M45" s="168"/>
      <c r="N45" s="168"/>
      <c r="O45" s="168"/>
      <c r="P45" s="168" t="s">
        <v>228</v>
      </c>
      <c r="Q45" s="639"/>
      <c r="R45" s="179" t="s">
        <v>473</v>
      </c>
      <c r="S45" s="1261">
        <f>IF(P45="冬季",IF(L$24&lt;50,料金単価!$D$7,IF(L$24&lt;100,料金単価!$D$8,IF($L$24&lt;250,料金単価!$D$9,IF($L$24&lt;500,料金単価!$D$10,IF($L$24&lt;800,料金単価!$D$11,料金単価!$D$12))))),IF(L$24&lt;50,料金単価!$E$7,IF(L$24&lt;100,料金単価!$E$8,IF(L$24&lt;250,料金単価!$E$9,IF(L$24&lt;500,料金単価!$E$10,IF(L$24&lt;800,料金単価!$E$11,料金単価!$E$12))))))</f>
        <v>107.74</v>
      </c>
      <c r="T45" s="1261"/>
      <c r="U45" s="168" t="s">
        <v>226</v>
      </c>
      <c r="V45" s="640" t="s">
        <v>669</v>
      </c>
      <c r="W45" s="641">
        <f>W34</f>
        <v>-37.96</v>
      </c>
      <c r="X45" s="642" t="s">
        <v>640</v>
      </c>
      <c r="Y45" s="623" t="s">
        <v>647</v>
      </c>
      <c r="Z45" s="1262">
        <f>IF('様式11-5'!Y$1="LPG",0,L$24)</f>
        <v>2433.2204244031827</v>
      </c>
      <c r="AA45" s="1262"/>
      <c r="AB45" s="168" t="s">
        <v>224</v>
      </c>
      <c r="AC45" s="168"/>
      <c r="AD45" s="168"/>
      <c r="AE45" s="168"/>
      <c r="AF45" s="168"/>
      <c r="AG45" s="168"/>
      <c r="AH45" s="1263">
        <f>(S45+W45)*Z45</f>
        <v>169790.12121485409</v>
      </c>
      <c r="AI45" s="1264"/>
      <c r="AJ45" s="1264"/>
      <c r="AK45" s="1265"/>
      <c r="AL45" s="1228"/>
      <c r="AM45" s="1229"/>
      <c r="AN45" s="1232"/>
      <c r="AO45" s="1233"/>
      <c r="AP45" s="1242"/>
      <c r="AQ45" s="1243"/>
      <c r="AR45" s="1246"/>
      <c r="AS45" s="1247"/>
      <c r="AT45" s="1247"/>
      <c r="AU45" s="1250"/>
      <c r="AV45" s="1251"/>
      <c r="AW45" s="90"/>
      <c r="AX45" s="90"/>
    </row>
    <row r="46" spans="2:50" ht="13.5" customHeight="1">
      <c r="B46" s="1208"/>
      <c r="C46" s="1211"/>
      <c r="D46" s="1212"/>
      <c r="E46" s="1270" t="s">
        <v>222</v>
      </c>
      <c r="F46" s="1271"/>
      <c r="G46" s="1271"/>
      <c r="H46" s="1272"/>
      <c r="I46" s="631"/>
      <c r="J46" s="170"/>
      <c r="K46" s="170"/>
      <c r="L46" s="170"/>
      <c r="M46" s="170"/>
      <c r="N46" s="170"/>
      <c r="O46" s="170"/>
      <c r="P46" s="170"/>
      <c r="Q46" s="632"/>
      <c r="R46" s="172"/>
      <c r="S46" s="172"/>
      <c r="T46" s="170"/>
      <c r="U46" s="170"/>
      <c r="V46" s="170"/>
      <c r="W46" s="633"/>
      <c r="X46" s="634"/>
      <c r="Y46" s="634"/>
      <c r="Z46" s="1266">
        <f>SUM(Z45:Z45)</f>
        <v>2433.2204244031827</v>
      </c>
      <c r="AA46" s="1266"/>
      <c r="AB46" s="635" t="s">
        <v>221</v>
      </c>
      <c r="AC46" s="635"/>
      <c r="AD46" s="170"/>
      <c r="AE46" s="170"/>
      <c r="AF46" s="170"/>
      <c r="AG46" s="170"/>
      <c r="AH46" s="1267">
        <f>SUM(AH44:AK45)</f>
        <v>176610.12121485409</v>
      </c>
      <c r="AI46" s="1268"/>
      <c r="AJ46" s="1268"/>
      <c r="AK46" s="1269"/>
      <c r="AL46" s="1238"/>
      <c r="AM46" s="1239"/>
      <c r="AN46" s="1240"/>
      <c r="AO46" s="1241"/>
      <c r="AP46" s="1244"/>
      <c r="AQ46" s="1245"/>
      <c r="AR46" s="1248"/>
      <c r="AS46" s="1249"/>
      <c r="AT46" s="1249"/>
      <c r="AU46" s="1252"/>
      <c r="AV46" s="1253"/>
      <c r="AW46" s="90"/>
      <c r="AX46" s="90"/>
    </row>
    <row r="47" spans="2:50" ht="13.5" customHeight="1">
      <c r="B47" s="1208"/>
      <c r="C47" s="1211"/>
      <c r="D47" s="1212"/>
      <c r="E47" s="1274" t="s">
        <v>621</v>
      </c>
      <c r="F47" s="1216"/>
      <c r="G47" s="1216"/>
      <c r="H47" s="1217"/>
      <c r="I47" s="614" t="s">
        <v>232</v>
      </c>
      <c r="J47" s="173"/>
      <c r="K47" s="173"/>
      <c r="L47" s="173"/>
      <c r="M47" s="173"/>
      <c r="N47" s="173"/>
      <c r="O47" s="173"/>
      <c r="P47" s="173"/>
      <c r="Q47" s="615"/>
      <c r="R47" s="1224">
        <f>$R$36</f>
        <v>0</v>
      </c>
      <c r="S47" s="1224"/>
      <c r="T47" s="173" t="s">
        <v>231</v>
      </c>
      <c r="U47" s="173"/>
      <c r="V47" s="174"/>
      <c r="W47" s="174"/>
      <c r="X47" s="174"/>
      <c r="Y47" s="174"/>
      <c r="Z47" s="174"/>
      <c r="AA47" s="174"/>
      <c r="AB47" s="173">
        <v>1</v>
      </c>
      <c r="AC47" s="387" t="s">
        <v>229</v>
      </c>
      <c r="AD47" s="173"/>
      <c r="AE47" s="173"/>
      <c r="AF47" s="173"/>
      <c r="AG47" s="173"/>
      <c r="AH47" s="1223">
        <f>R47*AB47</f>
        <v>0</v>
      </c>
      <c r="AI47" s="1224"/>
      <c r="AJ47" s="1224"/>
      <c r="AK47" s="1225"/>
      <c r="AL47" s="1228" t="s">
        <v>649</v>
      </c>
      <c r="AM47" s="1229"/>
      <c r="AN47" s="1232">
        <f>AN36</f>
        <v>6</v>
      </c>
      <c r="AO47" s="1233"/>
      <c r="AP47" s="1242" t="s">
        <v>642</v>
      </c>
      <c r="AQ47" s="1243"/>
      <c r="AR47" s="1246">
        <f>AN47*X49/1000</f>
        <v>0</v>
      </c>
      <c r="AS47" s="1247"/>
      <c r="AT47" s="1247"/>
      <c r="AU47" s="1250" t="s">
        <v>220</v>
      </c>
      <c r="AV47" s="1251"/>
      <c r="AW47" s="90"/>
      <c r="AX47" s="90"/>
    </row>
    <row r="48" spans="2:50" ht="13.5" customHeight="1">
      <c r="B48" s="1208"/>
      <c r="C48" s="1211"/>
      <c r="D48" s="1212"/>
      <c r="E48" s="1218"/>
      <c r="F48" s="1219"/>
      <c r="G48" s="1219"/>
      <c r="H48" s="1220"/>
      <c r="I48" s="638" t="s">
        <v>225</v>
      </c>
      <c r="J48" s="168"/>
      <c r="K48" s="168"/>
      <c r="L48" s="168"/>
      <c r="M48" s="168"/>
      <c r="N48" s="168"/>
      <c r="O48" s="168"/>
      <c r="P48" s="168"/>
      <c r="Q48" s="639"/>
      <c r="R48" s="1290">
        <f>$R$37</f>
        <v>296</v>
      </c>
      <c r="S48" s="1291"/>
      <c r="T48" s="168" t="s">
        <v>226</v>
      </c>
      <c r="U48" s="168"/>
      <c r="V48" s="168"/>
      <c r="W48" s="168"/>
      <c r="X48" s="1292">
        <f>IF('様式11-5'!Y$1="LPG",L$24,0)</f>
        <v>0</v>
      </c>
      <c r="Y48" s="1293"/>
      <c r="Z48" s="168" t="s">
        <v>648</v>
      </c>
      <c r="AA48" s="168"/>
      <c r="AB48" s="168"/>
      <c r="AC48" s="169"/>
      <c r="AD48" s="168"/>
      <c r="AE48" s="168"/>
      <c r="AF48" s="168"/>
      <c r="AG48" s="168"/>
      <c r="AH48" s="1263">
        <f>R48*X48</f>
        <v>0</v>
      </c>
      <c r="AI48" s="1264"/>
      <c r="AJ48" s="1264"/>
      <c r="AK48" s="1265"/>
      <c r="AL48" s="1228"/>
      <c r="AM48" s="1229"/>
      <c r="AN48" s="1232"/>
      <c r="AO48" s="1233"/>
      <c r="AP48" s="1242"/>
      <c r="AQ48" s="1243"/>
      <c r="AR48" s="1246"/>
      <c r="AS48" s="1247"/>
      <c r="AT48" s="1247"/>
      <c r="AU48" s="1250"/>
      <c r="AV48" s="1251"/>
      <c r="AW48" s="90"/>
      <c r="AX48" s="90"/>
    </row>
    <row r="49" spans="2:50" ht="13.5" customHeight="1" thickBot="1">
      <c r="B49" s="1208"/>
      <c r="C49" s="1213"/>
      <c r="D49" s="1214"/>
      <c r="E49" s="1270" t="s">
        <v>222</v>
      </c>
      <c r="F49" s="1271"/>
      <c r="G49" s="1271"/>
      <c r="H49" s="1272"/>
      <c r="I49" s="631"/>
      <c r="J49" s="170"/>
      <c r="K49" s="170"/>
      <c r="L49" s="170"/>
      <c r="M49" s="170"/>
      <c r="N49" s="170"/>
      <c r="O49" s="170"/>
      <c r="P49" s="170"/>
      <c r="Q49" s="632"/>
      <c r="R49" s="172"/>
      <c r="S49" s="172"/>
      <c r="T49" s="170"/>
      <c r="U49" s="170"/>
      <c r="V49" s="170"/>
      <c r="W49" s="633"/>
      <c r="X49" s="1294">
        <f>SUM(X48:Y48)</f>
        <v>0</v>
      </c>
      <c r="Y49" s="1294"/>
      <c r="Z49" s="170" t="s">
        <v>221</v>
      </c>
      <c r="AA49" s="170"/>
      <c r="AB49" s="170"/>
      <c r="AC49" s="171"/>
      <c r="AD49" s="170"/>
      <c r="AE49" s="170"/>
      <c r="AF49" s="170"/>
      <c r="AG49" s="170"/>
      <c r="AH49" s="1267">
        <f>SUM(AH47:AK48)</f>
        <v>0</v>
      </c>
      <c r="AI49" s="1268"/>
      <c r="AJ49" s="1268"/>
      <c r="AK49" s="1269"/>
      <c r="AL49" s="1238"/>
      <c r="AM49" s="1239"/>
      <c r="AN49" s="1240"/>
      <c r="AO49" s="1241"/>
      <c r="AP49" s="1244"/>
      <c r="AQ49" s="1245"/>
      <c r="AR49" s="1248"/>
      <c r="AS49" s="1249"/>
      <c r="AT49" s="1249"/>
      <c r="AU49" s="1252"/>
      <c r="AV49" s="1253"/>
      <c r="AW49" s="90"/>
      <c r="AX49" s="90"/>
    </row>
    <row r="50" spans="2:50" ht="13.5" customHeight="1">
      <c r="B50" s="1234" t="s">
        <v>259</v>
      </c>
      <c r="C50" s="981"/>
      <c r="D50" s="981"/>
      <c r="E50" s="980" t="s">
        <v>173</v>
      </c>
      <c r="F50" s="981"/>
      <c r="G50" s="981"/>
      <c r="H50" s="982"/>
      <c r="I50" s="980" t="s">
        <v>258</v>
      </c>
      <c r="J50" s="981"/>
      <c r="K50" s="981"/>
      <c r="L50" s="981"/>
      <c r="M50" s="981"/>
      <c r="N50" s="981"/>
      <c r="O50" s="981"/>
      <c r="P50" s="981"/>
      <c r="Q50" s="982"/>
      <c r="R50" s="980" t="s">
        <v>257</v>
      </c>
      <c r="S50" s="981"/>
      <c r="T50" s="981"/>
      <c r="U50" s="981"/>
      <c r="V50" s="981"/>
      <c r="W50" s="981"/>
      <c r="X50" s="981"/>
      <c r="Y50" s="981"/>
      <c r="Z50" s="981"/>
      <c r="AA50" s="981"/>
      <c r="AB50" s="981"/>
      <c r="AC50" s="981"/>
      <c r="AD50" s="981"/>
      <c r="AE50" s="981"/>
      <c r="AF50" s="981"/>
      <c r="AG50" s="982"/>
      <c r="AH50" s="980" t="s">
        <v>256</v>
      </c>
      <c r="AI50" s="981"/>
      <c r="AJ50" s="981"/>
      <c r="AK50" s="1235"/>
      <c r="AL50" s="1236" t="s">
        <v>173</v>
      </c>
      <c r="AM50" s="1237"/>
      <c r="AN50" s="1010" t="s">
        <v>255</v>
      </c>
      <c r="AO50" s="1011"/>
      <c r="AP50" s="1011"/>
      <c r="AQ50" s="1206"/>
      <c r="AR50" s="1010" t="s">
        <v>254</v>
      </c>
      <c r="AS50" s="1011"/>
      <c r="AT50" s="1011"/>
      <c r="AU50" s="1011"/>
      <c r="AV50" s="1012"/>
      <c r="AW50" s="90"/>
      <c r="AX50" s="90"/>
    </row>
    <row r="51" spans="2:50" ht="13.5" customHeight="1">
      <c r="B51" s="1207" t="s">
        <v>483</v>
      </c>
      <c r="C51" s="1209" t="s">
        <v>253</v>
      </c>
      <c r="D51" s="1210"/>
      <c r="E51" s="1215" t="s">
        <v>252</v>
      </c>
      <c r="F51" s="1216"/>
      <c r="G51" s="1216"/>
      <c r="H51" s="1217"/>
      <c r="I51" s="614" t="s">
        <v>232</v>
      </c>
      <c r="J51" s="173"/>
      <c r="K51" s="173"/>
      <c r="L51" s="173"/>
      <c r="M51" s="173"/>
      <c r="N51" s="173"/>
      <c r="O51" s="173"/>
      <c r="P51" s="173"/>
      <c r="Q51" s="615"/>
      <c r="R51" s="1221">
        <f>IF($AJ$16+$AJ$18+$AJ$20+$AJ$22=0,0,1644.76)</f>
        <v>1644.76</v>
      </c>
      <c r="S51" s="1221"/>
      <c r="T51" s="173" t="s">
        <v>250</v>
      </c>
      <c r="U51" s="173"/>
      <c r="V51" s="173"/>
      <c r="W51" s="1222">
        <f>$W$29</f>
        <v>5.5335145888594157</v>
      </c>
      <c r="X51" s="1222"/>
      <c r="Y51" s="173" t="s">
        <v>680</v>
      </c>
      <c r="Z51" s="173"/>
      <c r="AA51" s="173">
        <v>1</v>
      </c>
      <c r="AB51" s="173" t="s">
        <v>248</v>
      </c>
      <c r="AC51" s="173"/>
      <c r="AD51" s="181">
        <v>0.85</v>
      </c>
      <c r="AE51" s="173" t="s">
        <v>247</v>
      </c>
      <c r="AF51" s="173"/>
      <c r="AG51" s="173"/>
      <c r="AH51" s="1223">
        <f>R51*W51*AA51*AD51</f>
        <v>7736.1079368965502</v>
      </c>
      <c r="AI51" s="1224"/>
      <c r="AJ51" s="1224"/>
      <c r="AK51" s="1225"/>
      <c r="AL51" s="1226" t="s">
        <v>166</v>
      </c>
      <c r="AM51" s="1227"/>
      <c r="AN51" s="1230">
        <f>AN40</f>
        <v>0.43099999999999999</v>
      </c>
      <c r="AO51" s="1231"/>
      <c r="AP51" s="1255" t="s">
        <v>634</v>
      </c>
      <c r="AQ51" s="1256"/>
      <c r="AR51" s="1257">
        <f>AN51*AB54/1000</f>
        <v>0.44834090201591503</v>
      </c>
      <c r="AS51" s="1258"/>
      <c r="AT51" s="1258"/>
      <c r="AU51" s="1255" t="s">
        <v>220</v>
      </c>
      <c r="AV51" s="1276"/>
      <c r="AW51" s="90"/>
      <c r="AX51" s="90"/>
    </row>
    <row r="52" spans="2:50" ht="13.5" customHeight="1">
      <c r="B52" s="1208"/>
      <c r="C52" s="1211"/>
      <c r="D52" s="1212"/>
      <c r="E52" s="1218"/>
      <c r="F52" s="1219"/>
      <c r="G52" s="1219"/>
      <c r="H52" s="1220"/>
      <c r="I52" s="1278" t="s">
        <v>225</v>
      </c>
      <c r="J52" s="1229"/>
      <c r="K52" s="1279"/>
      <c r="L52" s="1280" t="s">
        <v>246</v>
      </c>
      <c r="M52" s="1229"/>
      <c r="N52" s="1229"/>
      <c r="O52" s="1279"/>
      <c r="P52" s="1281" t="s">
        <v>245</v>
      </c>
      <c r="Q52" s="1282"/>
      <c r="R52" s="179" t="s">
        <v>610</v>
      </c>
      <c r="S52" s="178">
        <f>IF(P52="夏季",17.25,16.16)</f>
        <v>17.25</v>
      </c>
      <c r="T52" s="616" t="s">
        <v>636</v>
      </c>
      <c r="U52" s="617">
        <f>$U$30</f>
        <v>-5.0199999999999996</v>
      </c>
      <c r="V52" s="616" t="s">
        <v>611</v>
      </c>
      <c r="W52" s="618">
        <f>$W$30</f>
        <v>3.36</v>
      </c>
      <c r="X52" s="619" t="s">
        <v>684</v>
      </c>
      <c r="Y52" s="169" t="s">
        <v>239</v>
      </c>
      <c r="Z52" s="619"/>
      <c r="AA52" s="177"/>
      <c r="AB52" s="1283">
        <f>N$16+N$18+N$22+N$20</f>
        <v>1040.2341114058354</v>
      </c>
      <c r="AC52" s="1283"/>
      <c r="AD52" s="169" t="s">
        <v>664</v>
      </c>
      <c r="AE52" s="169"/>
      <c r="AF52" s="169"/>
      <c r="AG52" s="620"/>
      <c r="AH52" s="1284">
        <f>(S52+U52+W52)*AB52</f>
        <v>16217.249796816974</v>
      </c>
      <c r="AI52" s="1285"/>
      <c r="AJ52" s="1285"/>
      <c r="AK52" s="1286"/>
      <c r="AL52" s="1228"/>
      <c r="AM52" s="1229"/>
      <c r="AN52" s="1232"/>
      <c r="AO52" s="1233"/>
      <c r="AP52" s="1242"/>
      <c r="AQ52" s="1243"/>
      <c r="AR52" s="1246"/>
      <c r="AS52" s="1247"/>
      <c r="AT52" s="1247"/>
      <c r="AU52" s="1242"/>
      <c r="AV52" s="1277"/>
      <c r="AW52" s="90"/>
      <c r="AX52" s="90"/>
    </row>
    <row r="53" spans="2:50" ht="13.5" customHeight="1">
      <c r="B53" s="1208"/>
      <c r="C53" s="1211"/>
      <c r="D53" s="1212"/>
      <c r="E53" s="1218"/>
      <c r="F53" s="1219"/>
      <c r="G53" s="1219"/>
      <c r="H53" s="1220"/>
      <c r="I53" s="621"/>
      <c r="J53" s="622"/>
      <c r="K53" s="622"/>
      <c r="L53" s="623"/>
      <c r="M53" s="623"/>
      <c r="N53" s="623"/>
      <c r="O53" s="623"/>
      <c r="P53" s="623"/>
      <c r="Q53" s="624"/>
      <c r="R53" s="176"/>
      <c r="S53" s="625" t="s">
        <v>238</v>
      </c>
      <c r="T53" s="643"/>
      <c r="U53" s="644" t="s">
        <v>237</v>
      </c>
      <c r="V53" s="643"/>
      <c r="W53" s="628" t="s">
        <v>236</v>
      </c>
      <c r="Y53" s="175"/>
      <c r="AA53" s="93"/>
      <c r="AB53" s="386"/>
      <c r="AC53" s="386"/>
      <c r="AD53" s="175"/>
      <c r="AE53" s="175"/>
      <c r="AF53" s="175"/>
      <c r="AG53" s="630"/>
      <c r="AH53" s="1287"/>
      <c r="AI53" s="1288"/>
      <c r="AJ53" s="1288"/>
      <c r="AK53" s="1289"/>
      <c r="AL53" s="1228"/>
      <c r="AM53" s="1229"/>
      <c r="AN53" s="1232"/>
      <c r="AO53" s="1233"/>
      <c r="AP53" s="1242"/>
      <c r="AQ53" s="1243"/>
      <c r="AR53" s="1246"/>
      <c r="AS53" s="1247"/>
      <c r="AT53" s="1247"/>
      <c r="AU53" s="1242"/>
      <c r="AV53" s="1277"/>
      <c r="AW53" s="90"/>
      <c r="AX53" s="90"/>
    </row>
    <row r="54" spans="2:50" ht="13.5" customHeight="1">
      <c r="B54" s="1208"/>
      <c r="C54" s="1213"/>
      <c r="D54" s="1214"/>
      <c r="E54" s="1270" t="s">
        <v>222</v>
      </c>
      <c r="F54" s="1271"/>
      <c r="G54" s="1271"/>
      <c r="H54" s="1272"/>
      <c r="I54" s="631"/>
      <c r="J54" s="170"/>
      <c r="K54" s="170"/>
      <c r="L54" s="170"/>
      <c r="M54" s="170"/>
      <c r="N54" s="170"/>
      <c r="O54" s="170"/>
      <c r="P54" s="170"/>
      <c r="Q54" s="632"/>
      <c r="R54" s="172"/>
      <c r="S54" s="172"/>
      <c r="T54" s="170"/>
      <c r="U54" s="170"/>
      <c r="V54" s="170"/>
      <c r="W54" s="633"/>
      <c r="X54" s="634"/>
      <c r="Y54" s="634"/>
      <c r="Z54" s="635"/>
      <c r="AA54" s="636"/>
      <c r="AB54" s="1273">
        <f>SUM(AB52:AC52)</f>
        <v>1040.2341114058354</v>
      </c>
      <c r="AC54" s="1273"/>
      <c r="AD54" s="637" t="s">
        <v>235</v>
      </c>
      <c r="AE54" s="170"/>
      <c r="AF54" s="170"/>
      <c r="AG54" s="170"/>
      <c r="AH54" s="1267">
        <f>SUM(AH51:AK52)</f>
        <v>23953.357733713525</v>
      </c>
      <c r="AI54" s="1268"/>
      <c r="AJ54" s="1268"/>
      <c r="AK54" s="1269"/>
      <c r="AL54" s="1228"/>
      <c r="AM54" s="1229"/>
      <c r="AN54" s="1232"/>
      <c r="AO54" s="1233"/>
      <c r="AP54" s="1242"/>
      <c r="AQ54" s="1243"/>
      <c r="AR54" s="1246"/>
      <c r="AS54" s="1247"/>
      <c r="AT54" s="1247"/>
      <c r="AU54" s="1242"/>
      <c r="AV54" s="1277"/>
      <c r="AW54" s="90"/>
      <c r="AX54" s="90"/>
    </row>
    <row r="55" spans="2:50" ht="13.5" customHeight="1">
      <c r="B55" s="1208"/>
      <c r="C55" s="1209" t="s">
        <v>234</v>
      </c>
      <c r="D55" s="1210"/>
      <c r="E55" s="1274" t="s">
        <v>233</v>
      </c>
      <c r="F55" s="1216"/>
      <c r="G55" s="1216"/>
      <c r="H55" s="1217"/>
      <c r="I55" s="614" t="s">
        <v>232</v>
      </c>
      <c r="J55" s="173"/>
      <c r="K55" s="173"/>
      <c r="L55" s="173"/>
      <c r="M55" s="173"/>
      <c r="N55" s="173"/>
      <c r="O55" s="173"/>
      <c r="P55" s="173"/>
      <c r="Q55" s="615"/>
      <c r="R55" s="354" t="s">
        <v>681</v>
      </c>
      <c r="S55" s="1275">
        <f>IF('様式11-5'!Y$1="LPG",0,IF(N$24&lt;50,料金単価!$C$7,(IF(N$24&lt;100,料金単価!$C$8,IF($N$24&lt;250,料金単価!$C$9,IF($N$24&lt;500,料金単価!$C$10,IF($N$24&lt;800,料金単価!$C$11,料金単価!$C$12)))))))</f>
        <v>6820</v>
      </c>
      <c r="T55" s="1275"/>
      <c r="U55" s="173" t="s">
        <v>231</v>
      </c>
      <c r="V55" s="388"/>
      <c r="W55" s="174"/>
      <c r="X55" s="174"/>
      <c r="Y55" s="174"/>
      <c r="Z55" s="174"/>
      <c r="AA55" s="174"/>
      <c r="AB55" s="173">
        <v>1</v>
      </c>
      <c r="AC55" s="387" t="s">
        <v>229</v>
      </c>
      <c r="AD55" s="173"/>
      <c r="AE55" s="173"/>
      <c r="AF55" s="173"/>
      <c r="AG55" s="173"/>
      <c r="AH55" s="1223">
        <f>S55*AB55</f>
        <v>6820</v>
      </c>
      <c r="AI55" s="1224"/>
      <c r="AJ55" s="1224"/>
      <c r="AK55" s="1225"/>
      <c r="AL55" s="1254" t="s">
        <v>233</v>
      </c>
      <c r="AM55" s="1227"/>
      <c r="AN55" s="1230">
        <f>AN44</f>
        <v>2.29</v>
      </c>
      <c r="AO55" s="1231"/>
      <c r="AP55" s="1255" t="s">
        <v>632</v>
      </c>
      <c r="AQ55" s="1256"/>
      <c r="AR55" s="1257">
        <f>AN55*X57/1000</f>
        <v>0</v>
      </c>
      <c r="AS55" s="1258"/>
      <c r="AT55" s="1258"/>
      <c r="AU55" s="1259" t="s">
        <v>220</v>
      </c>
      <c r="AV55" s="1260"/>
      <c r="AW55" s="90"/>
      <c r="AX55" s="90"/>
    </row>
    <row r="56" spans="2:50" ht="13.5" customHeight="1">
      <c r="B56" s="1208"/>
      <c r="C56" s="1211"/>
      <c r="D56" s="1212"/>
      <c r="E56" s="1218"/>
      <c r="F56" s="1219"/>
      <c r="G56" s="1219"/>
      <c r="H56" s="1220"/>
      <c r="I56" s="638" t="s">
        <v>225</v>
      </c>
      <c r="J56" s="168"/>
      <c r="K56" s="168"/>
      <c r="L56" s="168"/>
      <c r="M56" s="168"/>
      <c r="N56" s="168"/>
      <c r="O56" s="168"/>
      <c r="P56" s="168" t="s">
        <v>228</v>
      </c>
      <c r="Q56" s="639"/>
      <c r="R56" s="179" t="s">
        <v>681</v>
      </c>
      <c r="S56" s="1261">
        <f>IF(P56="冬季",IF(N$24&lt;50,料金単価!$D$7,IF(N$24&lt;100,料金単価!$D$8,IF($N$24&lt;250,料金単価!$D$9,IF($N$24&lt;500,料金単価!$D$10,IF($N$24&lt;800,料金単価!$D$11,料金単価!$D$12))))),IF(N$24&lt;50,料金単価!$E$7,IF(N$24&lt;100,料金単価!$E$8,IF(N$24&lt;250,料金単価!$E$9,IF(N$24&lt;500,料金単価!$E$10,IF(N$24&lt;800,料金単価!$E$11,料金単価!$E$12))))))</f>
        <v>107.74</v>
      </c>
      <c r="T56" s="1261"/>
      <c r="U56" s="168" t="s">
        <v>226</v>
      </c>
      <c r="V56" s="640" t="s">
        <v>682</v>
      </c>
      <c r="W56" s="641">
        <f>W45</f>
        <v>-37.96</v>
      </c>
      <c r="X56" s="642" t="s">
        <v>640</v>
      </c>
      <c r="Y56" s="623" t="s">
        <v>619</v>
      </c>
      <c r="Z56" s="1295">
        <f>IF('様式11-5'!Y$1="LPG",0,N$24)</f>
        <v>2913.2435013262593</v>
      </c>
      <c r="AA56" s="1295"/>
      <c r="AB56" s="168" t="s">
        <v>224</v>
      </c>
      <c r="AC56" s="168"/>
      <c r="AD56" s="168"/>
      <c r="AE56" s="168"/>
      <c r="AF56" s="168"/>
      <c r="AG56" s="168"/>
      <c r="AH56" s="1263">
        <f>(S56+W56)*Z56</f>
        <v>203286.13152254638</v>
      </c>
      <c r="AI56" s="1264"/>
      <c r="AJ56" s="1264"/>
      <c r="AK56" s="1265"/>
      <c r="AL56" s="1228"/>
      <c r="AM56" s="1229"/>
      <c r="AN56" s="1232"/>
      <c r="AO56" s="1233"/>
      <c r="AP56" s="1242"/>
      <c r="AQ56" s="1243"/>
      <c r="AR56" s="1246"/>
      <c r="AS56" s="1247"/>
      <c r="AT56" s="1247"/>
      <c r="AU56" s="1250"/>
      <c r="AV56" s="1251"/>
      <c r="AW56" s="90"/>
      <c r="AX56" s="90"/>
    </row>
    <row r="57" spans="2:50" ht="13.5" customHeight="1">
      <c r="B57" s="1208"/>
      <c r="C57" s="1211"/>
      <c r="D57" s="1212"/>
      <c r="E57" s="1270" t="s">
        <v>222</v>
      </c>
      <c r="F57" s="1271"/>
      <c r="G57" s="1271"/>
      <c r="H57" s="1272"/>
      <c r="I57" s="631"/>
      <c r="J57" s="170"/>
      <c r="K57" s="170"/>
      <c r="L57" s="170"/>
      <c r="M57" s="170"/>
      <c r="N57" s="170"/>
      <c r="O57" s="170"/>
      <c r="P57" s="170"/>
      <c r="Q57" s="632"/>
      <c r="R57" s="172"/>
      <c r="S57" s="172"/>
      <c r="T57" s="170"/>
      <c r="U57" s="170"/>
      <c r="V57" s="170"/>
      <c r="W57" s="633"/>
      <c r="X57" s="634"/>
      <c r="Y57" s="634"/>
      <c r="Z57" s="1266">
        <f>SUM(Z56:Z56)</f>
        <v>2913.2435013262593</v>
      </c>
      <c r="AA57" s="1266"/>
      <c r="AB57" s="635" t="s">
        <v>221</v>
      </c>
      <c r="AC57" s="635"/>
      <c r="AD57" s="170"/>
      <c r="AE57" s="170"/>
      <c r="AF57" s="170"/>
      <c r="AG57" s="170"/>
      <c r="AH57" s="1267">
        <f>SUM(AH55:AK56)</f>
        <v>210106.13152254638</v>
      </c>
      <c r="AI57" s="1268"/>
      <c r="AJ57" s="1268"/>
      <c r="AK57" s="1269"/>
      <c r="AL57" s="1238"/>
      <c r="AM57" s="1239"/>
      <c r="AN57" s="1240"/>
      <c r="AO57" s="1241"/>
      <c r="AP57" s="1244"/>
      <c r="AQ57" s="1245"/>
      <c r="AR57" s="1248"/>
      <c r="AS57" s="1249"/>
      <c r="AT57" s="1249"/>
      <c r="AU57" s="1252"/>
      <c r="AV57" s="1253"/>
      <c r="AW57" s="90"/>
      <c r="AX57" s="90"/>
    </row>
    <row r="58" spans="2:50" ht="13.5" customHeight="1">
      <c r="B58" s="1208"/>
      <c r="C58" s="1211"/>
      <c r="D58" s="1212"/>
      <c r="E58" s="1274" t="s">
        <v>631</v>
      </c>
      <c r="F58" s="1216"/>
      <c r="G58" s="1216"/>
      <c r="H58" s="1217"/>
      <c r="I58" s="614" t="s">
        <v>232</v>
      </c>
      <c r="J58" s="173"/>
      <c r="K58" s="173"/>
      <c r="L58" s="173"/>
      <c r="M58" s="173"/>
      <c r="N58" s="173"/>
      <c r="O58" s="173"/>
      <c r="P58" s="173"/>
      <c r="Q58" s="615"/>
      <c r="R58" s="1224">
        <f>$R$36</f>
        <v>0</v>
      </c>
      <c r="S58" s="1224"/>
      <c r="T58" s="173" t="s">
        <v>231</v>
      </c>
      <c r="U58" s="173"/>
      <c r="V58" s="174"/>
      <c r="W58" s="174"/>
      <c r="X58" s="174"/>
      <c r="Y58" s="174"/>
      <c r="Z58" s="174"/>
      <c r="AA58" s="174"/>
      <c r="AB58" s="173">
        <v>1</v>
      </c>
      <c r="AC58" s="387" t="s">
        <v>229</v>
      </c>
      <c r="AD58" s="173"/>
      <c r="AE58" s="173"/>
      <c r="AF58" s="173"/>
      <c r="AG58" s="173"/>
      <c r="AH58" s="1223">
        <f>R58*AB58</f>
        <v>0</v>
      </c>
      <c r="AI58" s="1224"/>
      <c r="AJ58" s="1224"/>
      <c r="AK58" s="1225"/>
      <c r="AL58" s="1228" t="s">
        <v>631</v>
      </c>
      <c r="AM58" s="1229"/>
      <c r="AN58" s="1232">
        <f>AN47</f>
        <v>6</v>
      </c>
      <c r="AO58" s="1233"/>
      <c r="AP58" s="1242" t="s">
        <v>632</v>
      </c>
      <c r="AQ58" s="1243"/>
      <c r="AR58" s="1246">
        <f>AN58*X60/1000</f>
        <v>0</v>
      </c>
      <c r="AS58" s="1247"/>
      <c r="AT58" s="1247"/>
      <c r="AU58" s="1250" t="s">
        <v>220</v>
      </c>
      <c r="AV58" s="1251"/>
      <c r="AW58" s="90"/>
      <c r="AX58" s="90"/>
    </row>
    <row r="59" spans="2:50" ht="13.5" customHeight="1">
      <c r="B59" s="1208"/>
      <c r="C59" s="1211"/>
      <c r="D59" s="1212"/>
      <c r="E59" s="1218"/>
      <c r="F59" s="1219"/>
      <c r="G59" s="1219"/>
      <c r="H59" s="1220"/>
      <c r="I59" s="638" t="s">
        <v>225</v>
      </c>
      <c r="J59" s="168"/>
      <c r="K59" s="168"/>
      <c r="L59" s="168"/>
      <c r="M59" s="168"/>
      <c r="N59" s="168"/>
      <c r="O59" s="168"/>
      <c r="P59" s="168"/>
      <c r="Q59" s="639"/>
      <c r="R59" s="1290">
        <f>$R$37</f>
        <v>296</v>
      </c>
      <c r="S59" s="1291"/>
      <c r="T59" s="168" t="s">
        <v>226</v>
      </c>
      <c r="U59" s="168"/>
      <c r="V59" s="168"/>
      <c r="W59" s="168"/>
      <c r="X59" s="1292">
        <f>IF('様式11-5'!Y$1="LPG",N$24,0)</f>
        <v>0</v>
      </c>
      <c r="Y59" s="1293"/>
      <c r="Z59" s="168" t="s">
        <v>620</v>
      </c>
      <c r="AA59" s="168"/>
      <c r="AB59" s="168"/>
      <c r="AC59" s="169"/>
      <c r="AD59" s="168"/>
      <c r="AE59" s="168"/>
      <c r="AF59" s="168"/>
      <c r="AG59" s="168"/>
      <c r="AH59" s="1263">
        <f>R59*X59</f>
        <v>0</v>
      </c>
      <c r="AI59" s="1264"/>
      <c r="AJ59" s="1264"/>
      <c r="AK59" s="1265"/>
      <c r="AL59" s="1228"/>
      <c r="AM59" s="1229"/>
      <c r="AN59" s="1232"/>
      <c r="AO59" s="1233"/>
      <c r="AP59" s="1242"/>
      <c r="AQ59" s="1243"/>
      <c r="AR59" s="1246"/>
      <c r="AS59" s="1247"/>
      <c r="AT59" s="1247"/>
      <c r="AU59" s="1250"/>
      <c r="AV59" s="1251"/>
      <c r="AW59" s="90"/>
      <c r="AX59" s="90"/>
    </row>
    <row r="60" spans="2:50" ht="13.5" customHeight="1" thickBot="1">
      <c r="B60" s="1208"/>
      <c r="C60" s="1213"/>
      <c r="D60" s="1214"/>
      <c r="E60" s="1270" t="s">
        <v>222</v>
      </c>
      <c r="F60" s="1271"/>
      <c r="G60" s="1271"/>
      <c r="H60" s="1272"/>
      <c r="I60" s="631"/>
      <c r="J60" s="170"/>
      <c r="K60" s="170"/>
      <c r="L60" s="170"/>
      <c r="M60" s="170"/>
      <c r="N60" s="170"/>
      <c r="O60" s="170"/>
      <c r="P60" s="170"/>
      <c r="Q60" s="632"/>
      <c r="R60" s="172"/>
      <c r="S60" s="172"/>
      <c r="T60" s="170"/>
      <c r="U60" s="170"/>
      <c r="V60" s="170"/>
      <c r="W60" s="633"/>
      <c r="X60" s="1294">
        <f>SUM(X59:Y59)</f>
        <v>0</v>
      </c>
      <c r="Y60" s="1294"/>
      <c r="Z60" s="170" t="s">
        <v>221</v>
      </c>
      <c r="AA60" s="170"/>
      <c r="AB60" s="170"/>
      <c r="AC60" s="171"/>
      <c r="AD60" s="170"/>
      <c r="AE60" s="170"/>
      <c r="AF60" s="170"/>
      <c r="AG60" s="170"/>
      <c r="AH60" s="1267">
        <f>SUM(AH58:AK59)</f>
        <v>0</v>
      </c>
      <c r="AI60" s="1268"/>
      <c r="AJ60" s="1268"/>
      <c r="AK60" s="1269"/>
      <c r="AL60" s="1238"/>
      <c r="AM60" s="1239"/>
      <c r="AN60" s="1240"/>
      <c r="AO60" s="1241"/>
      <c r="AP60" s="1244"/>
      <c r="AQ60" s="1245"/>
      <c r="AR60" s="1248"/>
      <c r="AS60" s="1249"/>
      <c r="AT60" s="1249"/>
      <c r="AU60" s="1252"/>
      <c r="AV60" s="1253"/>
      <c r="AW60" s="90"/>
      <c r="AX60" s="90"/>
    </row>
    <row r="61" spans="2:50" ht="13.5" customHeight="1">
      <c r="B61" s="1234" t="s">
        <v>259</v>
      </c>
      <c r="C61" s="981"/>
      <c r="D61" s="981"/>
      <c r="E61" s="980" t="s">
        <v>173</v>
      </c>
      <c r="F61" s="981"/>
      <c r="G61" s="981"/>
      <c r="H61" s="982"/>
      <c r="I61" s="980" t="s">
        <v>258</v>
      </c>
      <c r="J61" s="981"/>
      <c r="K61" s="981"/>
      <c r="L61" s="981"/>
      <c r="M61" s="981"/>
      <c r="N61" s="981"/>
      <c r="O61" s="981"/>
      <c r="P61" s="981"/>
      <c r="Q61" s="982"/>
      <c r="R61" s="980" t="s">
        <v>257</v>
      </c>
      <c r="S61" s="981"/>
      <c r="T61" s="981"/>
      <c r="U61" s="981"/>
      <c r="V61" s="981"/>
      <c r="W61" s="981"/>
      <c r="X61" s="981"/>
      <c r="Y61" s="981"/>
      <c r="Z61" s="981"/>
      <c r="AA61" s="981"/>
      <c r="AB61" s="981"/>
      <c r="AC61" s="981"/>
      <c r="AD61" s="981"/>
      <c r="AE61" s="981"/>
      <c r="AF61" s="981"/>
      <c r="AG61" s="982"/>
      <c r="AH61" s="980" t="s">
        <v>256</v>
      </c>
      <c r="AI61" s="981"/>
      <c r="AJ61" s="981"/>
      <c r="AK61" s="1235"/>
      <c r="AL61" s="1236" t="s">
        <v>173</v>
      </c>
      <c r="AM61" s="1237"/>
      <c r="AN61" s="1010" t="s">
        <v>255</v>
      </c>
      <c r="AO61" s="1011"/>
      <c r="AP61" s="1011"/>
      <c r="AQ61" s="1206"/>
      <c r="AR61" s="1010" t="s">
        <v>254</v>
      </c>
      <c r="AS61" s="1011"/>
      <c r="AT61" s="1011"/>
      <c r="AU61" s="1011"/>
      <c r="AV61" s="1012"/>
      <c r="AW61" s="90"/>
      <c r="AX61" s="90"/>
    </row>
    <row r="62" spans="2:50" ht="13.5" customHeight="1">
      <c r="B62" s="1207" t="s">
        <v>484</v>
      </c>
      <c r="C62" s="1209" t="s">
        <v>253</v>
      </c>
      <c r="D62" s="1210"/>
      <c r="E62" s="1215" t="s">
        <v>252</v>
      </c>
      <c r="F62" s="1216"/>
      <c r="G62" s="1216"/>
      <c r="H62" s="1217"/>
      <c r="I62" s="614" t="s">
        <v>232</v>
      </c>
      <c r="J62" s="173"/>
      <c r="K62" s="173"/>
      <c r="L62" s="173"/>
      <c r="M62" s="173"/>
      <c r="N62" s="173"/>
      <c r="O62" s="173"/>
      <c r="P62" s="173"/>
      <c r="Q62" s="615"/>
      <c r="R62" s="1221">
        <f>IF($AJ$16+$AJ$18+$AJ$20+$AJ$22=0,0,1644.76)</f>
        <v>1644.76</v>
      </c>
      <c r="S62" s="1221"/>
      <c r="T62" s="173" t="s">
        <v>250</v>
      </c>
      <c r="U62" s="173"/>
      <c r="V62" s="173"/>
      <c r="W62" s="1222">
        <f>$W$29</f>
        <v>5.5335145888594157</v>
      </c>
      <c r="X62" s="1222"/>
      <c r="Y62" s="173" t="s">
        <v>680</v>
      </c>
      <c r="Z62" s="173"/>
      <c r="AA62" s="173">
        <v>1</v>
      </c>
      <c r="AB62" s="173" t="s">
        <v>248</v>
      </c>
      <c r="AC62" s="173"/>
      <c r="AD62" s="181">
        <v>0.85</v>
      </c>
      <c r="AE62" s="173" t="s">
        <v>247</v>
      </c>
      <c r="AF62" s="173"/>
      <c r="AG62" s="173"/>
      <c r="AH62" s="1223">
        <f>R62*W62*AA62*AD62</f>
        <v>7736.1079368965502</v>
      </c>
      <c r="AI62" s="1224"/>
      <c r="AJ62" s="1224"/>
      <c r="AK62" s="1225"/>
      <c r="AL62" s="1226" t="s">
        <v>166</v>
      </c>
      <c r="AM62" s="1227"/>
      <c r="AN62" s="1230">
        <f>AN29</f>
        <v>0.43099999999999999</v>
      </c>
      <c r="AO62" s="1231"/>
      <c r="AP62" s="1255" t="s">
        <v>685</v>
      </c>
      <c r="AQ62" s="1256"/>
      <c r="AR62" s="1257">
        <f>AN62*AB65/1000</f>
        <v>0.18864555610079575</v>
      </c>
      <c r="AS62" s="1258"/>
      <c r="AT62" s="1258"/>
      <c r="AU62" s="1255" t="s">
        <v>220</v>
      </c>
      <c r="AV62" s="1276"/>
      <c r="AW62" s="90"/>
      <c r="AX62" s="90"/>
    </row>
    <row r="63" spans="2:50" ht="13.5" customHeight="1">
      <c r="B63" s="1208"/>
      <c r="C63" s="1211"/>
      <c r="D63" s="1212"/>
      <c r="E63" s="1218"/>
      <c r="F63" s="1219"/>
      <c r="G63" s="1219"/>
      <c r="H63" s="1220"/>
      <c r="I63" s="1278" t="s">
        <v>225</v>
      </c>
      <c r="J63" s="1229"/>
      <c r="K63" s="1279"/>
      <c r="L63" s="1280" t="s">
        <v>246</v>
      </c>
      <c r="M63" s="1229"/>
      <c r="N63" s="1229"/>
      <c r="O63" s="1279"/>
      <c r="P63" s="1281" t="s">
        <v>245</v>
      </c>
      <c r="Q63" s="1282"/>
      <c r="R63" s="179" t="s">
        <v>635</v>
      </c>
      <c r="S63" s="178">
        <f>IF(P63="夏季",17.25,16.16)</f>
        <v>17.25</v>
      </c>
      <c r="T63" s="616" t="s">
        <v>636</v>
      </c>
      <c r="U63" s="617">
        <f>$U$30</f>
        <v>-5.0199999999999996</v>
      </c>
      <c r="V63" s="616" t="s">
        <v>611</v>
      </c>
      <c r="W63" s="618">
        <f>$W$30</f>
        <v>3.36</v>
      </c>
      <c r="X63" s="619" t="s">
        <v>612</v>
      </c>
      <c r="Y63" s="169" t="s">
        <v>239</v>
      </c>
      <c r="Z63" s="619"/>
      <c r="AA63" s="177"/>
      <c r="AB63" s="1283">
        <f>P$16+P$18+P$22+P$20</f>
        <v>437.69270557029176</v>
      </c>
      <c r="AC63" s="1283"/>
      <c r="AD63" s="169" t="s">
        <v>613</v>
      </c>
      <c r="AE63" s="169"/>
      <c r="AF63" s="169"/>
      <c r="AG63" s="620"/>
      <c r="AH63" s="1284">
        <f>(S63+U63+W63)*AB63</f>
        <v>6823.6292798408485</v>
      </c>
      <c r="AI63" s="1285"/>
      <c r="AJ63" s="1285"/>
      <c r="AK63" s="1286"/>
      <c r="AL63" s="1228"/>
      <c r="AM63" s="1229"/>
      <c r="AN63" s="1232"/>
      <c r="AO63" s="1233"/>
      <c r="AP63" s="1242"/>
      <c r="AQ63" s="1243"/>
      <c r="AR63" s="1246"/>
      <c r="AS63" s="1247"/>
      <c r="AT63" s="1247"/>
      <c r="AU63" s="1242"/>
      <c r="AV63" s="1277"/>
      <c r="AW63" s="90"/>
      <c r="AX63" s="90"/>
    </row>
    <row r="64" spans="2:50" ht="13.5" customHeight="1">
      <c r="B64" s="1208"/>
      <c r="C64" s="1211"/>
      <c r="D64" s="1212"/>
      <c r="E64" s="1218"/>
      <c r="F64" s="1219"/>
      <c r="G64" s="1219"/>
      <c r="H64" s="1220"/>
      <c r="I64" s="621"/>
      <c r="J64" s="622"/>
      <c r="K64" s="622"/>
      <c r="L64" s="623"/>
      <c r="M64" s="623"/>
      <c r="N64" s="623"/>
      <c r="O64" s="623"/>
      <c r="P64" s="623"/>
      <c r="Q64" s="624"/>
      <c r="R64" s="176"/>
      <c r="S64" s="625" t="s">
        <v>238</v>
      </c>
      <c r="T64" s="643"/>
      <c r="U64" s="644" t="s">
        <v>237</v>
      </c>
      <c r="V64" s="643"/>
      <c r="W64" s="628" t="s">
        <v>236</v>
      </c>
      <c r="Y64" s="175"/>
      <c r="AA64" s="93"/>
      <c r="AB64" s="386"/>
      <c r="AC64" s="386"/>
      <c r="AD64" s="175"/>
      <c r="AE64" s="175"/>
      <c r="AF64" s="175"/>
      <c r="AG64" s="630"/>
      <c r="AH64" s="1287"/>
      <c r="AI64" s="1288"/>
      <c r="AJ64" s="1288"/>
      <c r="AK64" s="1289"/>
      <c r="AL64" s="1228"/>
      <c r="AM64" s="1229"/>
      <c r="AN64" s="1232"/>
      <c r="AO64" s="1233"/>
      <c r="AP64" s="1242"/>
      <c r="AQ64" s="1243"/>
      <c r="AR64" s="1246"/>
      <c r="AS64" s="1247"/>
      <c r="AT64" s="1247"/>
      <c r="AU64" s="1242"/>
      <c r="AV64" s="1277"/>
      <c r="AW64" s="90"/>
      <c r="AX64" s="90"/>
    </row>
    <row r="65" spans="2:50" ht="13.5" customHeight="1">
      <c r="B65" s="1208"/>
      <c r="C65" s="1213"/>
      <c r="D65" s="1214"/>
      <c r="E65" s="1270" t="s">
        <v>222</v>
      </c>
      <c r="F65" s="1271"/>
      <c r="G65" s="1271"/>
      <c r="H65" s="1272"/>
      <c r="I65" s="631"/>
      <c r="J65" s="170"/>
      <c r="K65" s="170"/>
      <c r="L65" s="170"/>
      <c r="M65" s="170"/>
      <c r="N65" s="170"/>
      <c r="O65" s="170"/>
      <c r="P65" s="170"/>
      <c r="Q65" s="632"/>
      <c r="R65" s="172"/>
      <c r="S65" s="172"/>
      <c r="T65" s="170"/>
      <c r="U65" s="170"/>
      <c r="V65" s="170"/>
      <c r="W65" s="633"/>
      <c r="X65" s="634"/>
      <c r="Y65" s="634"/>
      <c r="Z65" s="635"/>
      <c r="AA65" s="636"/>
      <c r="AB65" s="1273">
        <f>SUM(AB63:AC63)</f>
        <v>437.69270557029176</v>
      </c>
      <c r="AC65" s="1273"/>
      <c r="AD65" s="637" t="s">
        <v>235</v>
      </c>
      <c r="AE65" s="170"/>
      <c r="AF65" s="170"/>
      <c r="AG65" s="170"/>
      <c r="AH65" s="1267">
        <f>SUM(AH62:AK63)</f>
        <v>14559.737216737398</v>
      </c>
      <c r="AI65" s="1268"/>
      <c r="AJ65" s="1268"/>
      <c r="AK65" s="1269"/>
      <c r="AL65" s="1238"/>
      <c r="AM65" s="1239"/>
      <c r="AN65" s="1240"/>
      <c r="AO65" s="1241"/>
      <c r="AP65" s="1244"/>
      <c r="AQ65" s="1245"/>
      <c r="AR65" s="1248"/>
      <c r="AS65" s="1249"/>
      <c r="AT65" s="1249"/>
      <c r="AU65" s="1244"/>
      <c r="AV65" s="1296"/>
      <c r="AW65" s="90"/>
      <c r="AX65" s="90"/>
    </row>
    <row r="66" spans="2:50" ht="13.5" customHeight="1">
      <c r="B66" s="1208"/>
      <c r="C66" s="1209" t="s">
        <v>234</v>
      </c>
      <c r="D66" s="1210"/>
      <c r="E66" s="1274" t="s">
        <v>233</v>
      </c>
      <c r="F66" s="1216"/>
      <c r="G66" s="1216"/>
      <c r="H66" s="1217"/>
      <c r="I66" s="614" t="s">
        <v>232</v>
      </c>
      <c r="J66" s="173"/>
      <c r="K66" s="173"/>
      <c r="L66" s="173"/>
      <c r="M66" s="173"/>
      <c r="N66" s="173"/>
      <c r="O66" s="173"/>
      <c r="P66" s="173"/>
      <c r="Q66" s="615"/>
      <c r="R66" s="354" t="s">
        <v>681</v>
      </c>
      <c r="S66" s="1275">
        <f>IF('様式11-5'!Y$1="LPG",0,IF(P$24&lt;50,料金単価!$C$7,(IF(P$24&lt;100,料金単価!$C$8,IF($P$24&lt;250,料金単価!$C$9,IF($P$24&lt;500,料金単価!$C$10,IF($P$24&lt;800,料金単価!$C$11,料金単価!$C$12)))))))</f>
        <v>6820</v>
      </c>
      <c r="T66" s="1275"/>
      <c r="U66" s="173" t="s">
        <v>231</v>
      </c>
      <c r="V66" s="388"/>
      <c r="W66" s="174"/>
      <c r="X66" s="174"/>
      <c r="Y66" s="174"/>
      <c r="Z66" s="174"/>
      <c r="AA66" s="174"/>
      <c r="AB66" s="173">
        <v>1</v>
      </c>
      <c r="AC66" s="387" t="s">
        <v>229</v>
      </c>
      <c r="AD66" s="173"/>
      <c r="AE66" s="173"/>
      <c r="AF66" s="173"/>
      <c r="AG66" s="173"/>
      <c r="AH66" s="1223">
        <f>S66*AB66</f>
        <v>6820</v>
      </c>
      <c r="AI66" s="1224"/>
      <c r="AJ66" s="1224"/>
      <c r="AK66" s="1225"/>
      <c r="AL66" s="1297" t="s">
        <v>233</v>
      </c>
      <c r="AM66" s="1229"/>
      <c r="AN66" s="1232">
        <f>AN33</f>
        <v>2.29</v>
      </c>
      <c r="AO66" s="1233"/>
      <c r="AP66" s="1242" t="s">
        <v>642</v>
      </c>
      <c r="AQ66" s="1243"/>
      <c r="AR66" s="1246">
        <f>AN66*X68/1000</f>
        <v>0</v>
      </c>
      <c r="AS66" s="1247"/>
      <c r="AT66" s="1247"/>
      <c r="AU66" s="1250" t="s">
        <v>220</v>
      </c>
      <c r="AV66" s="1251"/>
      <c r="AW66" s="90"/>
      <c r="AX66" s="90"/>
    </row>
    <row r="67" spans="2:50" ht="13.5" customHeight="1">
      <c r="B67" s="1208"/>
      <c r="C67" s="1211"/>
      <c r="D67" s="1212"/>
      <c r="E67" s="1218"/>
      <c r="F67" s="1219"/>
      <c r="G67" s="1219"/>
      <c r="H67" s="1220"/>
      <c r="I67" s="638" t="s">
        <v>225</v>
      </c>
      <c r="J67" s="168"/>
      <c r="K67" s="168"/>
      <c r="L67" s="168"/>
      <c r="M67" s="168"/>
      <c r="N67" s="168"/>
      <c r="O67" s="168"/>
      <c r="P67" s="168" t="s">
        <v>228</v>
      </c>
      <c r="Q67" s="639"/>
      <c r="R67" s="179" t="s">
        <v>681</v>
      </c>
      <c r="S67" s="1261">
        <f>IF(P67="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107.74</v>
      </c>
      <c r="T67" s="1261"/>
      <c r="U67" s="168" t="s">
        <v>226</v>
      </c>
      <c r="V67" s="640" t="s">
        <v>682</v>
      </c>
      <c r="W67" s="641">
        <f>W56</f>
        <v>-37.96</v>
      </c>
      <c r="X67" s="642" t="s">
        <v>660</v>
      </c>
      <c r="Y67" s="623" t="s">
        <v>628</v>
      </c>
      <c r="Z67" s="1262">
        <f>IF('様式11-5'!Y$1="LPG",0,P$24)</f>
        <v>1075.9137931034481</v>
      </c>
      <c r="AA67" s="1262"/>
      <c r="AB67" s="168" t="s">
        <v>620</v>
      </c>
      <c r="AC67" s="168"/>
      <c r="AD67" s="168"/>
      <c r="AE67" s="168"/>
      <c r="AF67" s="168"/>
      <c r="AG67" s="168"/>
      <c r="AH67" s="1263">
        <f>(S67+W67)*Z67</f>
        <v>75077.264482758619</v>
      </c>
      <c r="AI67" s="1264"/>
      <c r="AJ67" s="1264"/>
      <c r="AK67" s="1265"/>
      <c r="AL67" s="1228"/>
      <c r="AM67" s="1229"/>
      <c r="AN67" s="1232"/>
      <c r="AO67" s="1233"/>
      <c r="AP67" s="1242"/>
      <c r="AQ67" s="1243"/>
      <c r="AR67" s="1246"/>
      <c r="AS67" s="1247"/>
      <c r="AT67" s="1247"/>
      <c r="AU67" s="1250"/>
      <c r="AV67" s="1251"/>
      <c r="AW67" s="90"/>
      <c r="AX67" s="90"/>
    </row>
    <row r="68" spans="2:50" ht="13.5" customHeight="1">
      <c r="B68" s="1208"/>
      <c r="C68" s="1211"/>
      <c r="D68" s="1212"/>
      <c r="E68" s="1270" t="s">
        <v>222</v>
      </c>
      <c r="F68" s="1271"/>
      <c r="G68" s="1271"/>
      <c r="H68" s="1272"/>
      <c r="I68" s="631"/>
      <c r="J68" s="170"/>
      <c r="K68" s="170"/>
      <c r="L68" s="170"/>
      <c r="M68" s="170"/>
      <c r="N68" s="170"/>
      <c r="O68" s="170"/>
      <c r="P68" s="170"/>
      <c r="Q68" s="632"/>
      <c r="R68" s="172"/>
      <c r="S68" s="172"/>
      <c r="T68" s="170"/>
      <c r="U68" s="170"/>
      <c r="V68" s="170"/>
      <c r="W68" s="633"/>
      <c r="X68" s="634"/>
      <c r="Y68" s="634"/>
      <c r="Z68" s="1266">
        <f>SUM(Z67:Z67)</f>
        <v>1075.9137931034481</v>
      </c>
      <c r="AA68" s="1266"/>
      <c r="AB68" s="635" t="s">
        <v>221</v>
      </c>
      <c r="AC68" s="635"/>
      <c r="AD68" s="170"/>
      <c r="AE68" s="170"/>
      <c r="AF68" s="170"/>
      <c r="AG68" s="170"/>
      <c r="AH68" s="1267">
        <f>SUM(AH66:AK67)</f>
        <v>81897.264482758619</v>
      </c>
      <c r="AI68" s="1268"/>
      <c r="AJ68" s="1268"/>
      <c r="AK68" s="1269"/>
      <c r="AL68" s="1238"/>
      <c r="AM68" s="1239"/>
      <c r="AN68" s="1240"/>
      <c r="AO68" s="1241"/>
      <c r="AP68" s="1244"/>
      <c r="AQ68" s="1245"/>
      <c r="AR68" s="1248"/>
      <c r="AS68" s="1249"/>
      <c r="AT68" s="1249"/>
      <c r="AU68" s="1252"/>
      <c r="AV68" s="1253"/>
      <c r="AW68" s="90"/>
      <c r="AX68" s="90"/>
    </row>
    <row r="69" spans="2:50" ht="13.5" customHeight="1">
      <c r="B69" s="1208"/>
      <c r="C69" s="1211"/>
      <c r="D69" s="1212"/>
      <c r="E69" s="1274" t="s">
        <v>631</v>
      </c>
      <c r="F69" s="1216"/>
      <c r="G69" s="1216"/>
      <c r="H69" s="1217"/>
      <c r="I69" s="614" t="s">
        <v>232</v>
      </c>
      <c r="J69" s="173"/>
      <c r="K69" s="173"/>
      <c r="L69" s="173"/>
      <c r="M69" s="173"/>
      <c r="N69" s="173"/>
      <c r="O69" s="173"/>
      <c r="P69" s="173"/>
      <c r="Q69" s="615"/>
      <c r="R69" s="1224">
        <f>$R$36</f>
        <v>0</v>
      </c>
      <c r="S69" s="1224"/>
      <c r="T69" s="173" t="s">
        <v>231</v>
      </c>
      <c r="U69" s="173"/>
      <c r="V69" s="174"/>
      <c r="W69" s="174"/>
      <c r="X69" s="174"/>
      <c r="Y69" s="174"/>
      <c r="Z69" s="174"/>
      <c r="AA69" s="174"/>
      <c r="AB69" s="173">
        <v>1</v>
      </c>
      <c r="AC69" s="387" t="s">
        <v>229</v>
      </c>
      <c r="AD69" s="173"/>
      <c r="AE69" s="173"/>
      <c r="AF69" s="173"/>
      <c r="AG69" s="173"/>
      <c r="AH69" s="1223">
        <f>R69*AB69</f>
        <v>0</v>
      </c>
      <c r="AI69" s="1224"/>
      <c r="AJ69" s="1224"/>
      <c r="AK69" s="1225"/>
      <c r="AL69" s="1228" t="s">
        <v>631</v>
      </c>
      <c r="AM69" s="1229"/>
      <c r="AN69" s="1232">
        <f>AN36</f>
        <v>6</v>
      </c>
      <c r="AO69" s="1233"/>
      <c r="AP69" s="1242" t="s">
        <v>632</v>
      </c>
      <c r="AQ69" s="1243"/>
      <c r="AR69" s="1246">
        <f>AN69*X71/1000</f>
        <v>0</v>
      </c>
      <c r="AS69" s="1247"/>
      <c r="AT69" s="1247"/>
      <c r="AU69" s="1250" t="s">
        <v>220</v>
      </c>
      <c r="AV69" s="1251"/>
      <c r="AW69" s="90"/>
      <c r="AX69" s="90"/>
    </row>
    <row r="70" spans="2:50" ht="13.5" customHeight="1">
      <c r="B70" s="1208"/>
      <c r="C70" s="1211"/>
      <c r="D70" s="1212"/>
      <c r="E70" s="1218"/>
      <c r="F70" s="1219"/>
      <c r="G70" s="1219"/>
      <c r="H70" s="1220"/>
      <c r="I70" s="638" t="s">
        <v>225</v>
      </c>
      <c r="J70" s="168"/>
      <c r="K70" s="168"/>
      <c r="L70" s="168"/>
      <c r="M70" s="168"/>
      <c r="N70" s="168"/>
      <c r="O70" s="168"/>
      <c r="P70" s="168"/>
      <c r="Q70" s="639"/>
      <c r="R70" s="1290">
        <f>$R$37</f>
        <v>296</v>
      </c>
      <c r="S70" s="1291"/>
      <c r="T70" s="168" t="s">
        <v>226</v>
      </c>
      <c r="U70" s="168"/>
      <c r="V70" s="168"/>
      <c r="W70" s="168"/>
      <c r="X70" s="1292">
        <f>IF('様式11-5'!Y$1="LPG",P$24,0)</f>
        <v>0</v>
      </c>
      <c r="Y70" s="1293"/>
      <c r="Z70" s="168" t="s">
        <v>620</v>
      </c>
      <c r="AA70" s="168"/>
      <c r="AB70" s="168"/>
      <c r="AC70" s="169"/>
      <c r="AD70" s="168"/>
      <c r="AE70" s="168"/>
      <c r="AF70" s="168"/>
      <c r="AG70" s="168"/>
      <c r="AH70" s="1263">
        <f>R70*X70</f>
        <v>0</v>
      </c>
      <c r="AI70" s="1264"/>
      <c r="AJ70" s="1264"/>
      <c r="AK70" s="1265"/>
      <c r="AL70" s="1228"/>
      <c r="AM70" s="1229"/>
      <c r="AN70" s="1232"/>
      <c r="AO70" s="1233"/>
      <c r="AP70" s="1242"/>
      <c r="AQ70" s="1243"/>
      <c r="AR70" s="1246"/>
      <c r="AS70" s="1247"/>
      <c r="AT70" s="1247"/>
      <c r="AU70" s="1250"/>
      <c r="AV70" s="1251"/>
      <c r="AW70" s="90"/>
      <c r="AX70" s="90"/>
    </row>
    <row r="71" spans="2:50" ht="13.5" customHeight="1" thickBot="1">
      <c r="B71" s="1208"/>
      <c r="C71" s="1213"/>
      <c r="D71" s="1214"/>
      <c r="E71" s="1270" t="s">
        <v>222</v>
      </c>
      <c r="F71" s="1271"/>
      <c r="G71" s="1271"/>
      <c r="H71" s="1272"/>
      <c r="I71" s="631"/>
      <c r="J71" s="170"/>
      <c r="K71" s="170"/>
      <c r="L71" s="170"/>
      <c r="M71" s="170"/>
      <c r="N71" s="170"/>
      <c r="O71" s="170"/>
      <c r="P71" s="170"/>
      <c r="Q71" s="632"/>
      <c r="R71" s="172"/>
      <c r="S71" s="172"/>
      <c r="T71" s="170"/>
      <c r="U71" s="170"/>
      <c r="V71" s="170"/>
      <c r="W71" s="633"/>
      <c r="X71" s="1294">
        <f>SUM(X70:Y70)</f>
        <v>0</v>
      </c>
      <c r="Y71" s="1294"/>
      <c r="Z71" s="170" t="s">
        <v>221</v>
      </c>
      <c r="AA71" s="170"/>
      <c r="AB71" s="170"/>
      <c r="AC71" s="171"/>
      <c r="AD71" s="170"/>
      <c r="AE71" s="170"/>
      <c r="AF71" s="170"/>
      <c r="AG71" s="170"/>
      <c r="AH71" s="1267">
        <f>SUM(AH69:AK70)</f>
        <v>0</v>
      </c>
      <c r="AI71" s="1268"/>
      <c r="AJ71" s="1268"/>
      <c r="AK71" s="1269"/>
      <c r="AL71" s="1238"/>
      <c r="AM71" s="1239"/>
      <c r="AN71" s="1240"/>
      <c r="AO71" s="1241"/>
      <c r="AP71" s="1244"/>
      <c r="AQ71" s="1245"/>
      <c r="AR71" s="1248"/>
      <c r="AS71" s="1249"/>
      <c r="AT71" s="1249"/>
      <c r="AU71" s="1252"/>
      <c r="AV71" s="1253"/>
      <c r="AW71" s="90"/>
      <c r="AX71" s="90"/>
    </row>
    <row r="72" spans="2:50" ht="13.5" customHeight="1">
      <c r="B72" s="1234" t="s">
        <v>259</v>
      </c>
      <c r="C72" s="981"/>
      <c r="D72" s="981"/>
      <c r="E72" s="980" t="s">
        <v>173</v>
      </c>
      <c r="F72" s="981"/>
      <c r="G72" s="981"/>
      <c r="H72" s="982"/>
      <c r="I72" s="980" t="s">
        <v>258</v>
      </c>
      <c r="J72" s="981"/>
      <c r="K72" s="981"/>
      <c r="L72" s="981"/>
      <c r="M72" s="981"/>
      <c r="N72" s="981"/>
      <c r="O72" s="981"/>
      <c r="P72" s="981"/>
      <c r="Q72" s="982"/>
      <c r="R72" s="980" t="s">
        <v>257</v>
      </c>
      <c r="S72" s="981"/>
      <c r="T72" s="981"/>
      <c r="U72" s="981"/>
      <c r="V72" s="981"/>
      <c r="W72" s="981"/>
      <c r="X72" s="981"/>
      <c r="Y72" s="981"/>
      <c r="Z72" s="981"/>
      <c r="AA72" s="981"/>
      <c r="AB72" s="981"/>
      <c r="AC72" s="981"/>
      <c r="AD72" s="981"/>
      <c r="AE72" s="981"/>
      <c r="AF72" s="981"/>
      <c r="AG72" s="982"/>
      <c r="AH72" s="980" t="s">
        <v>256</v>
      </c>
      <c r="AI72" s="981"/>
      <c r="AJ72" s="981"/>
      <c r="AK72" s="1235"/>
      <c r="AL72" s="1236" t="s">
        <v>173</v>
      </c>
      <c r="AM72" s="1237"/>
      <c r="AN72" s="1010" t="s">
        <v>255</v>
      </c>
      <c r="AO72" s="1011"/>
      <c r="AP72" s="1011"/>
      <c r="AQ72" s="1206"/>
      <c r="AR72" s="1010" t="s">
        <v>254</v>
      </c>
      <c r="AS72" s="1011"/>
      <c r="AT72" s="1011"/>
      <c r="AU72" s="1011"/>
      <c r="AV72" s="1012"/>
      <c r="AW72" s="90"/>
      <c r="AX72" s="90"/>
    </row>
    <row r="73" spans="2:50" ht="13.5" customHeight="1">
      <c r="B73" s="1207" t="s">
        <v>485</v>
      </c>
      <c r="C73" s="1209" t="s">
        <v>253</v>
      </c>
      <c r="D73" s="1210"/>
      <c r="E73" s="1215" t="s">
        <v>252</v>
      </c>
      <c r="F73" s="1216"/>
      <c r="G73" s="1216"/>
      <c r="H73" s="1217"/>
      <c r="I73" s="614" t="s">
        <v>232</v>
      </c>
      <c r="J73" s="173"/>
      <c r="K73" s="173"/>
      <c r="L73" s="173"/>
      <c r="M73" s="173"/>
      <c r="N73" s="173"/>
      <c r="O73" s="173"/>
      <c r="P73" s="173"/>
      <c r="Q73" s="615"/>
      <c r="R73" s="1221">
        <f>IF($AJ$16+$AJ$18+$AJ$20+$AJ$22=0,0,1644.76)</f>
        <v>1644.76</v>
      </c>
      <c r="S73" s="1221"/>
      <c r="T73" s="173" t="s">
        <v>250</v>
      </c>
      <c r="U73" s="173"/>
      <c r="V73" s="173"/>
      <c r="W73" s="1222">
        <f>$W$29</f>
        <v>5.5335145888594157</v>
      </c>
      <c r="X73" s="1222"/>
      <c r="Y73" s="173" t="s">
        <v>624</v>
      </c>
      <c r="Z73" s="173"/>
      <c r="AA73" s="173">
        <v>1</v>
      </c>
      <c r="AB73" s="173" t="s">
        <v>248</v>
      </c>
      <c r="AC73" s="173"/>
      <c r="AD73" s="181">
        <v>0.85</v>
      </c>
      <c r="AE73" s="173" t="s">
        <v>247</v>
      </c>
      <c r="AF73" s="173"/>
      <c r="AG73" s="173"/>
      <c r="AH73" s="1223">
        <f>R73*W73*AA73*AD73</f>
        <v>7736.1079368965502</v>
      </c>
      <c r="AI73" s="1224"/>
      <c r="AJ73" s="1224"/>
      <c r="AK73" s="1225"/>
      <c r="AL73" s="1226" t="s">
        <v>166</v>
      </c>
      <c r="AM73" s="1227"/>
      <c r="AN73" s="1230">
        <f>AN40</f>
        <v>0.43099999999999999</v>
      </c>
      <c r="AO73" s="1231"/>
      <c r="AP73" s="1255" t="s">
        <v>655</v>
      </c>
      <c r="AQ73" s="1256"/>
      <c r="AR73" s="1257">
        <f>AN73*AB76/1000</f>
        <v>3.4805227798408479E-2</v>
      </c>
      <c r="AS73" s="1258"/>
      <c r="AT73" s="1258"/>
      <c r="AU73" s="1255" t="s">
        <v>220</v>
      </c>
      <c r="AV73" s="1276"/>
      <c r="AW73" s="90"/>
      <c r="AX73" s="90"/>
    </row>
    <row r="74" spans="2:50" ht="13.5" customHeight="1">
      <c r="B74" s="1208"/>
      <c r="C74" s="1211"/>
      <c r="D74" s="1212"/>
      <c r="E74" s="1218"/>
      <c r="F74" s="1219"/>
      <c r="G74" s="1219"/>
      <c r="H74" s="1220"/>
      <c r="I74" s="1278" t="s">
        <v>225</v>
      </c>
      <c r="J74" s="1229"/>
      <c r="K74" s="1279"/>
      <c r="L74" s="1280" t="s">
        <v>246</v>
      </c>
      <c r="M74" s="1229"/>
      <c r="N74" s="1229"/>
      <c r="O74" s="1279"/>
      <c r="P74" s="1281" t="s">
        <v>657</v>
      </c>
      <c r="Q74" s="1282"/>
      <c r="R74" s="179" t="s">
        <v>651</v>
      </c>
      <c r="S74" s="178">
        <f>IF(P74="夏季",17.25,16.16)</f>
        <v>16.16</v>
      </c>
      <c r="T74" s="616" t="s">
        <v>652</v>
      </c>
      <c r="U74" s="617">
        <f>$U$30</f>
        <v>-5.0199999999999996</v>
      </c>
      <c r="V74" s="616" t="s">
        <v>652</v>
      </c>
      <c r="W74" s="618">
        <f>$W$30</f>
        <v>3.36</v>
      </c>
      <c r="X74" s="619" t="s">
        <v>625</v>
      </c>
      <c r="Y74" s="169" t="s">
        <v>239</v>
      </c>
      <c r="Z74" s="619"/>
      <c r="AA74" s="177"/>
      <c r="AB74" s="1283">
        <f>R$17+R$19+R$23</f>
        <v>80.75458885941643</v>
      </c>
      <c r="AC74" s="1283"/>
      <c r="AD74" s="169" t="s">
        <v>653</v>
      </c>
      <c r="AE74" s="169"/>
      <c r="AF74" s="169"/>
      <c r="AG74" s="620"/>
      <c r="AH74" s="1284">
        <f>(S74+U74+W74)*AB74</f>
        <v>1170.9415384615381</v>
      </c>
      <c r="AI74" s="1285"/>
      <c r="AJ74" s="1285"/>
      <c r="AK74" s="1286"/>
      <c r="AL74" s="1228"/>
      <c r="AM74" s="1229"/>
      <c r="AN74" s="1232"/>
      <c r="AO74" s="1233"/>
      <c r="AP74" s="1242"/>
      <c r="AQ74" s="1243"/>
      <c r="AR74" s="1246"/>
      <c r="AS74" s="1247"/>
      <c r="AT74" s="1247"/>
      <c r="AU74" s="1242"/>
      <c r="AV74" s="1277"/>
      <c r="AW74" s="90"/>
      <c r="AX74" s="90"/>
    </row>
    <row r="75" spans="2:50" ht="13.5" customHeight="1">
      <c r="B75" s="1208"/>
      <c r="C75" s="1211"/>
      <c r="D75" s="1212"/>
      <c r="E75" s="1218"/>
      <c r="F75" s="1219"/>
      <c r="G75" s="1219"/>
      <c r="H75" s="1220"/>
      <c r="I75" s="621"/>
      <c r="J75" s="622"/>
      <c r="K75" s="622"/>
      <c r="L75" s="623"/>
      <c r="M75" s="623"/>
      <c r="N75" s="623"/>
      <c r="O75" s="623"/>
      <c r="P75" s="623"/>
      <c r="Q75" s="624"/>
      <c r="R75" s="176"/>
      <c r="S75" s="625" t="s">
        <v>238</v>
      </c>
      <c r="T75" s="643"/>
      <c r="U75" s="644" t="s">
        <v>237</v>
      </c>
      <c r="V75" s="643"/>
      <c r="W75" s="628" t="s">
        <v>236</v>
      </c>
      <c r="Y75" s="175"/>
      <c r="AA75" s="93"/>
      <c r="AB75" s="386"/>
      <c r="AC75" s="386"/>
      <c r="AD75" s="175"/>
      <c r="AE75" s="175"/>
      <c r="AF75" s="175"/>
      <c r="AG75" s="630"/>
      <c r="AH75" s="1287"/>
      <c r="AI75" s="1288"/>
      <c r="AJ75" s="1288"/>
      <c r="AK75" s="1289"/>
      <c r="AL75" s="1228"/>
      <c r="AM75" s="1229"/>
      <c r="AN75" s="1232"/>
      <c r="AO75" s="1233"/>
      <c r="AP75" s="1242"/>
      <c r="AQ75" s="1243"/>
      <c r="AR75" s="1246"/>
      <c r="AS75" s="1247"/>
      <c r="AT75" s="1247"/>
      <c r="AU75" s="1242"/>
      <c r="AV75" s="1277"/>
      <c r="AW75" s="90"/>
      <c r="AX75" s="90"/>
    </row>
    <row r="76" spans="2:50" ht="13.5" customHeight="1">
      <c r="B76" s="1208"/>
      <c r="C76" s="1213"/>
      <c r="D76" s="1214"/>
      <c r="E76" s="1270" t="s">
        <v>222</v>
      </c>
      <c r="F76" s="1271"/>
      <c r="G76" s="1271"/>
      <c r="H76" s="1272"/>
      <c r="I76" s="631"/>
      <c r="J76" s="170"/>
      <c r="K76" s="170"/>
      <c r="L76" s="170"/>
      <c r="M76" s="170"/>
      <c r="N76" s="170"/>
      <c r="O76" s="170"/>
      <c r="P76" s="170"/>
      <c r="Q76" s="632"/>
      <c r="R76" s="172"/>
      <c r="S76" s="172"/>
      <c r="T76" s="170"/>
      <c r="U76" s="170"/>
      <c r="V76" s="170"/>
      <c r="W76" s="633"/>
      <c r="X76" s="634"/>
      <c r="Y76" s="634"/>
      <c r="Z76" s="635"/>
      <c r="AA76" s="636"/>
      <c r="AB76" s="1273">
        <f>SUM(AB74:AC74)</f>
        <v>80.75458885941643</v>
      </c>
      <c r="AC76" s="1273"/>
      <c r="AD76" s="637" t="s">
        <v>235</v>
      </c>
      <c r="AE76" s="170"/>
      <c r="AF76" s="170"/>
      <c r="AG76" s="170"/>
      <c r="AH76" s="1267">
        <f>SUM(AH73:AK74)</f>
        <v>8907.0494753580879</v>
      </c>
      <c r="AI76" s="1268"/>
      <c r="AJ76" s="1268"/>
      <c r="AK76" s="1269"/>
      <c r="AL76" s="1238"/>
      <c r="AM76" s="1239"/>
      <c r="AN76" s="1240"/>
      <c r="AO76" s="1241"/>
      <c r="AP76" s="1244"/>
      <c r="AQ76" s="1245"/>
      <c r="AR76" s="1248"/>
      <c r="AS76" s="1249"/>
      <c r="AT76" s="1249"/>
      <c r="AU76" s="1244"/>
      <c r="AV76" s="1296"/>
      <c r="AW76" s="90"/>
      <c r="AX76" s="90"/>
    </row>
    <row r="77" spans="2:50" ht="13.5" customHeight="1">
      <c r="B77" s="1208"/>
      <c r="C77" s="1209" t="s">
        <v>234</v>
      </c>
      <c r="D77" s="1210"/>
      <c r="E77" s="1274" t="s">
        <v>233</v>
      </c>
      <c r="F77" s="1216"/>
      <c r="G77" s="1216"/>
      <c r="H77" s="1217"/>
      <c r="I77" s="614" t="s">
        <v>232</v>
      </c>
      <c r="J77" s="173"/>
      <c r="K77" s="173"/>
      <c r="L77" s="173"/>
      <c r="M77" s="173"/>
      <c r="N77" s="173"/>
      <c r="O77" s="173"/>
      <c r="P77" s="173"/>
      <c r="Q77" s="615"/>
      <c r="R77" s="354" t="s">
        <v>614</v>
      </c>
      <c r="S77" s="1275">
        <f>IF('様式11-5'!Y$1="LPG",0,IF(R$24&lt;50,料金単価!$C$7,(IF(R$24&lt;100,料金単価!$C$8,IF($R$24&lt;250,料金単価!$C$9,IF($R$24&lt;500,料金単価!$C$10,IF($R$24&lt;800,料金単価!$C$11,料金単価!$C$12)))))))</f>
        <v>1210</v>
      </c>
      <c r="T77" s="1275"/>
      <c r="U77" s="173" t="s">
        <v>231</v>
      </c>
      <c r="V77" s="388"/>
      <c r="W77" s="174"/>
      <c r="X77" s="174"/>
      <c r="Y77" s="174"/>
      <c r="Z77" s="174"/>
      <c r="AA77" s="174"/>
      <c r="AB77" s="173">
        <v>1</v>
      </c>
      <c r="AC77" s="387" t="s">
        <v>229</v>
      </c>
      <c r="AD77" s="173"/>
      <c r="AE77" s="173"/>
      <c r="AF77" s="173"/>
      <c r="AG77" s="173"/>
      <c r="AH77" s="1223">
        <f>S77*AB77</f>
        <v>1210</v>
      </c>
      <c r="AI77" s="1224"/>
      <c r="AJ77" s="1224"/>
      <c r="AK77" s="1225"/>
      <c r="AL77" s="1297" t="s">
        <v>233</v>
      </c>
      <c r="AM77" s="1229"/>
      <c r="AN77" s="1232">
        <f>AN44</f>
        <v>2.29</v>
      </c>
      <c r="AO77" s="1233"/>
      <c r="AP77" s="1242" t="s">
        <v>645</v>
      </c>
      <c r="AQ77" s="1243"/>
      <c r="AR77" s="1246">
        <f>AN77*X79/1000</f>
        <v>0</v>
      </c>
      <c r="AS77" s="1247"/>
      <c r="AT77" s="1247"/>
      <c r="AU77" s="1250" t="s">
        <v>220</v>
      </c>
      <c r="AV77" s="1251"/>
      <c r="AW77" s="90"/>
      <c r="AX77" s="90"/>
    </row>
    <row r="78" spans="2:50" ht="13.5" customHeight="1">
      <c r="B78" s="1208"/>
      <c r="C78" s="1211"/>
      <c r="D78" s="1212"/>
      <c r="E78" s="1218"/>
      <c r="F78" s="1219"/>
      <c r="G78" s="1219"/>
      <c r="H78" s="1220"/>
      <c r="I78" s="638" t="s">
        <v>225</v>
      </c>
      <c r="J78" s="168"/>
      <c r="K78" s="168"/>
      <c r="L78" s="168"/>
      <c r="M78" s="168"/>
      <c r="N78" s="168"/>
      <c r="O78" s="168"/>
      <c r="P78" s="168" t="s">
        <v>228</v>
      </c>
      <c r="Q78" s="639"/>
      <c r="R78" s="179" t="s">
        <v>614</v>
      </c>
      <c r="S78" s="1261">
        <f>IF(P78="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107.74</v>
      </c>
      <c r="T78" s="1261"/>
      <c r="U78" s="168" t="s">
        <v>226</v>
      </c>
      <c r="V78" s="640" t="s">
        <v>646</v>
      </c>
      <c r="W78" s="641">
        <f>W67</f>
        <v>-37.96</v>
      </c>
      <c r="X78" s="642" t="s">
        <v>618</v>
      </c>
      <c r="Y78" s="623" t="s">
        <v>647</v>
      </c>
      <c r="Z78" s="1295">
        <f>IF('様式11-5'!Y$1="LPG",0,R$24)</f>
        <v>0</v>
      </c>
      <c r="AA78" s="1295"/>
      <c r="AB78" s="168" t="s">
        <v>648</v>
      </c>
      <c r="AC78" s="168"/>
      <c r="AD78" s="168"/>
      <c r="AE78" s="168"/>
      <c r="AF78" s="168"/>
      <c r="AG78" s="168"/>
      <c r="AH78" s="1263">
        <f>(S78+W78)*Z78</f>
        <v>0</v>
      </c>
      <c r="AI78" s="1264"/>
      <c r="AJ78" s="1264"/>
      <c r="AK78" s="1265"/>
      <c r="AL78" s="1228"/>
      <c r="AM78" s="1229"/>
      <c r="AN78" s="1232"/>
      <c r="AO78" s="1233"/>
      <c r="AP78" s="1242"/>
      <c r="AQ78" s="1243"/>
      <c r="AR78" s="1246"/>
      <c r="AS78" s="1247"/>
      <c r="AT78" s="1247"/>
      <c r="AU78" s="1250"/>
      <c r="AV78" s="1251"/>
      <c r="AW78" s="90"/>
      <c r="AX78" s="90"/>
    </row>
    <row r="79" spans="2:50" ht="13.5" customHeight="1">
      <c r="B79" s="1208"/>
      <c r="C79" s="1211"/>
      <c r="D79" s="1212"/>
      <c r="E79" s="1270" t="s">
        <v>222</v>
      </c>
      <c r="F79" s="1271"/>
      <c r="G79" s="1271"/>
      <c r="H79" s="1272"/>
      <c r="I79" s="631"/>
      <c r="J79" s="170"/>
      <c r="K79" s="170"/>
      <c r="L79" s="170"/>
      <c r="M79" s="170"/>
      <c r="N79" s="170"/>
      <c r="O79" s="170"/>
      <c r="P79" s="170"/>
      <c r="Q79" s="632"/>
      <c r="R79" s="172"/>
      <c r="S79" s="172"/>
      <c r="T79" s="170"/>
      <c r="U79" s="170"/>
      <c r="V79" s="170"/>
      <c r="W79" s="633"/>
      <c r="X79" s="634"/>
      <c r="Y79" s="634"/>
      <c r="Z79" s="1266">
        <f>SUM(Z78:Z78)</f>
        <v>0</v>
      </c>
      <c r="AA79" s="1266"/>
      <c r="AB79" s="635" t="s">
        <v>221</v>
      </c>
      <c r="AC79" s="635"/>
      <c r="AD79" s="170"/>
      <c r="AE79" s="170"/>
      <c r="AF79" s="170"/>
      <c r="AG79" s="170"/>
      <c r="AH79" s="1267">
        <f>SUM(AH77:AK78)</f>
        <v>1210</v>
      </c>
      <c r="AI79" s="1268"/>
      <c r="AJ79" s="1268"/>
      <c r="AK79" s="1269"/>
      <c r="AL79" s="1238"/>
      <c r="AM79" s="1239"/>
      <c r="AN79" s="1240"/>
      <c r="AO79" s="1241"/>
      <c r="AP79" s="1244"/>
      <c r="AQ79" s="1245"/>
      <c r="AR79" s="1248"/>
      <c r="AS79" s="1249"/>
      <c r="AT79" s="1249"/>
      <c r="AU79" s="1252"/>
      <c r="AV79" s="1253"/>
      <c r="AW79" s="90"/>
      <c r="AX79" s="90"/>
    </row>
    <row r="80" spans="2:50" ht="13.5" customHeight="1">
      <c r="B80" s="1208"/>
      <c r="C80" s="1211"/>
      <c r="D80" s="1212"/>
      <c r="E80" s="1274" t="s">
        <v>649</v>
      </c>
      <c r="F80" s="1216"/>
      <c r="G80" s="1216"/>
      <c r="H80" s="1217"/>
      <c r="I80" s="614" t="s">
        <v>232</v>
      </c>
      <c r="J80" s="173"/>
      <c r="K80" s="173"/>
      <c r="L80" s="173"/>
      <c r="M80" s="173"/>
      <c r="N80" s="173"/>
      <c r="O80" s="173"/>
      <c r="P80" s="173"/>
      <c r="Q80" s="615"/>
      <c r="R80" s="1224">
        <f>$R$36</f>
        <v>0</v>
      </c>
      <c r="S80" s="1224"/>
      <c r="T80" s="173" t="s">
        <v>231</v>
      </c>
      <c r="U80" s="173"/>
      <c r="V80" s="174"/>
      <c r="W80" s="174"/>
      <c r="X80" s="174"/>
      <c r="Y80" s="174"/>
      <c r="Z80" s="174"/>
      <c r="AA80" s="174"/>
      <c r="AB80" s="173">
        <v>1</v>
      </c>
      <c r="AC80" s="387" t="s">
        <v>229</v>
      </c>
      <c r="AD80" s="173"/>
      <c r="AE80" s="173"/>
      <c r="AF80" s="173"/>
      <c r="AG80" s="173"/>
      <c r="AH80" s="1223">
        <f>R80*AB80</f>
        <v>0</v>
      </c>
      <c r="AI80" s="1224"/>
      <c r="AJ80" s="1224"/>
      <c r="AK80" s="1225"/>
      <c r="AL80" s="1228" t="s">
        <v>649</v>
      </c>
      <c r="AM80" s="1229"/>
      <c r="AN80" s="1232">
        <f>AN47</f>
        <v>6</v>
      </c>
      <c r="AO80" s="1233"/>
      <c r="AP80" s="1242" t="s">
        <v>645</v>
      </c>
      <c r="AQ80" s="1243"/>
      <c r="AR80" s="1246">
        <f>AN80*X82/1000</f>
        <v>0</v>
      </c>
      <c r="AS80" s="1247"/>
      <c r="AT80" s="1247"/>
      <c r="AU80" s="1250" t="s">
        <v>220</v>
      </c>
      <c r="AV80" s="1251"/>
      <c r="AW80" s="90"/>
      <c r="AX80" s="90"/>
    </row>
    <row r="81" spans="2:50" ht="13.5" customHeight="1">
      <c r="B81" s="1208"/>
      <c r="C81" s="1211"/>
      <c r="D81" s="1212"/>
      <c r="E81" s="1218"/>
      <c r="F81" s="1219"/>
      <c r="G81" s="1219"/>
      <c r="H81" s="1220"/>
      <c r="I81" s="638" t="s">
        <v>225</v>
      </c>
      <c r="J81" s="168"/>
      <c r="K81" s="168"/>
      <c r="L81" s="168"/>
      <c r="M81" s="168"/>
      <c r="N81" s="168"/>
      <c r="O81" s="168"/>
      <c r="P81" s="168"/>
      <c r="Q81" s="639"/>
      <c r="R81" s="1290">
        <f>$R$37</f>
        <v>296</v>
      </c>
      <c r="S81" s="1291"/>
      <c r="T81" s="168" t="s">
        <v>226</v>
      </c>
      <c r="U81" s="168"/>
      <c r="V81" s="168"/>
      <c r="W81" s="168"/>
      <c r="X81" s="1292">
        <f>IF('様式11-5'!Y$1="LPG",P$24,0)</f>
        <v>0</v>
      </c>
      <c r="Y81" s="1293"/>
      <c r="Z81" s="168" t="s">
        <v>648</v>
      </c>
      <c r="AA81" s="168"/>
      <c r="AB81" s="168"/>
      <c r="AC81" s="169"/>
      <c r="AD81" s="168"/>
      <c r="AE81" s="168"/>
      <c r="AF81" s="168"/>
      <c r="AG81" s="168"/>
      <c r="AH81" s="1263">
        <f>R81*X81</f>
        <v>0</v>
      </c>
      <c r="AI81" s="1264"/>
      <c r="AJ81" s="1264"/>
      <c r="AK81" s="1265"/>
      <c r="AL81" s="1228"/>
      <c r="AM81" s="1229"/>
      <c r="AN81" s="1232"/>
      <c r="AO81" s="1233"/>
      <c r="AP81" s="1242"/>
      <c r="AQ81" s="1243"/>
      <c r="AR81" s="1246"/>
      <c r="AS81" s="1247"/>
      <c r="AT81" s="1247"/>
      <c r="AU81" s="1250"/>
      <c r="AV81" s="1251"/>
      <c r="AW81" s="90"/>
      <c r="AX81" s="90"/>
    </row>
    <row r="82" spans="2:50" ht="13.5" customHeight="1" thickBot="1">
      <c r="B82" s="1208"/>
      <c r="C82" s="1213"/>
      <c r="D82" s="1214"/>
      <c r="E82" s="1270" t="s">
        <v>222</v>
      </c>
      <c r="F82" s="1271"/>
      <c r="G82" s="1271"/>
      <c r="H82" s="1272"/>
      <c r="I82" s="631"/>
      <c r="J82" s="170"/>
      <c r="K82" s="170"/>
      <c r="L82" s="170"/>
      <c r="M82" s="170"/>
      <c r="N82" s="170"/>
      <c r="O82" s="170"/>
      <c r="P82" s="170"/>
      <c r="Q82" s="632"/>
      <c r="R82" s="172"/>
      <c r="S82" s="172"/>
      <c r="T82" s="170"/>
      <c r="U82" s="170"/>
      <c r="V82" s="170"/>
      <c r="W82" s="633"/>
      <c r="X82" s="1294">
        <f>SUM(X81:Y81)</f>
        <v>0</v>
      </c>
      <c r="Y82" s="1294"/>
      <c r="Z82" s="170" t="s">
        <v>221</v>
      </c>
      <c r="AA82" s="170"/>
      <c r="AB82" s="170"/>
      <c r="AC82" s="171"/>
      <c r="AD82" s="170"/>
      <c r="AE82" s="170"/>
      <c r="AF82" s="170"/>
      <c r="AG82" s="170"/>
      <c r="AH82" s="1267">
        <f>SUM(AH80:AK81)</f>
        <v>0</v>
      </c>
      <c r="AI82" s="1268"/>
      <c r="AJ82" s="1268"/>
      <c r="AK82" s="1269"/>
      <c r="AL82" s="1238"/>
      <c r="AM82" s="1239"/>
      <c r="AN82" s="1240"/>
      <c r="AO82" s="1241"/>
      <c r="AP82" s="1244"/>
      <c r="AQ82" s="1245"/>
      <c r="AR82" s="1248"/>
      <c r="AS82" s="1249"/>
      <c r="AT82" s="1249"/>
      <c r="AU82" s="1252"/>
      <c r="AV82" s="1253"/>
      <c r="AW82" s="90"/>
      <c r="AX82" s="90"/>
    </row>
    <row r="83" spans="2:50" ht="13.5" customHeight="1">
      <c r="B83" s="1234" t="s">
        <v>259</v>
      </c>
      <c r="C83" s="981"/>
      <c r="D83" s="981"/>
      <c r="E83" s="980" t="s">
        <v>173</v>
      </c>
      <c r="F83" s="981"/>
      <c r="G83" s="981"/>
      <c r="H83" s="982"/>
      <c r="I83" s="980" t="s">
        <v>258</v>
      </c>
      <c r="J83" s="981"/>
      <c r="K83" s="981"/>
      <c r="L83" s="981"/>
      <c r="M83" s="981"/>
      <c r="N83" s="981"/>
      <c r="O83" s="981"/>
      <c r="P83" s="981"/>
      <c r="Q83" s="982"/>
      <c r="R83" s="980" t="s">
        <v>257</v>
      </c>
      <c r="S83" s="981"/>
      <c r="T83" s="981"/>
      <c r="U83" s="981"/>
      <c r="V83" s="981"/>
      <c r="W83" s="981"/>
      <c r="X83" s="981"/>
      <c r="Y83" s="981"/>
      <c r="Z83" s="981"/>
      <c r="AA83" s="981"/>
      <c r="AB83" s="981"/>
      <c r="AC83" s="981"/>
      <c r="AD83" s="981"/>
      <c r="AE83" s="981"/>
      <c r="AF83" s="981"/>
      <c r="AG83" s="982"/>
      <c r="AH83" s="980" t="s">
        <v>256</v>
      </c>
      <c r="AI83" s="981"/>
      <c r="AJ83" s="981"/>
      <c r="AK83" s="1235"/>
      <c r="AL83" s="1236" t="s">
        <v>173</v>
      </c>
      <c r="AM83" s="1237"/>
      <c r="AN83" s="1010" t="s">
        <v>255</v>
      </c>
      <c r="AO83" s="1011"/>
      <c r="AP83" s="1011"/>
      <c r="AQ83" s="1206"/>
      <c r="AR83" s="1010" t="s">
        <v>254</v>
      </c>
      <c r="AS83" s="1011"/>
      <c r="AT83" s="1011"/>
      <c r="AU83" s="1011"/>
      <c r="AV83" s="1012"/>
      <c r="AW83" s="90"/>
      <c r="AX83" s="90"/>
    </row>
    <row r="84" spans="2:50" ht="13.5" customHeight="1">
      <c r="B84" s="1207" t="s">
        <v>365</v>
      </c>
      <c r="C84" s="1209" t="s">
        <v>253</v>
      </c>
      <c r="D84" s="1210"/>
      <c r="E84" s="1215" t="s">
        <v>252</v>
      </c>
      <c r="F84" s="1216"/>
      <c r="G84" s="1216"/>
      <c r="H84" s="1217"/>
      <c r="I84" s="614" t="s">
        <v>232</v>
      </c>
      <c r="J84" s="173"/>
      <c r="K84" s="173"/>
      <c r="L84" s="173"/>
      <c r="M84" s="173"/>
      <c r="N84" s="173"/>
      <c r="O84" s="173"/>
      <c r="P84" s="173"/>
      <c r="Q84" s="615"/>
      <c r="R84" s="1221">
        <f>IF($AJ$16+$AJ$18+$AJ$20+$AJ$22=0,0,1644.76)</f>
        <v>1644.76</v>
      </c>
      <c r="S84" s="1221"/>
      <c r="T84" s="173" t="s">
        <v>250</v>
      </c>
      <c r="U84" s="173"/>
      <c r="V84" s="173"/>
      <c r="W84" s="1222">
        <f>$W$29</f>
        <v>5.5335145888594157</v>
      </c>
      <c r="X84" s="1222"/>
      <c r="Y84" s="173" t="s">
        <v>608</v>
      </c>
      <c r="Z84" s="173"/>
      <c r="AA84" s="173">
        <v>1</v>
      </c>
      <c r="AB84" s="173" t="s">
        <v>248</v>
      </c>
      <c r="AC84" s="173"/>
      <c r="AD84" s="181">
        <v>0.85</v>
      </c>
      <c r="AE84" s="173" t="s">
        <v>247</v>
      </c>
      <c r="AF84" s="173"/>
      <c r="AG84" s="173"/>
      <c r="AH84" s="1223">
        <f>R84*W84*AA84*AD84</f>
        <v>7736.1079368965502</v>
      </c>
      <c r="AI84" s="1224"/>
      <c r="AJ84" s="1224"/>
      <c r="AK84" s="1225"/>
      <c r="AL84" s="1226" t="s">
        <v>166</v>
      </c>
      <c r="AM84" s="1227"/>
      <c r="AN84" s="1230">
        <f>AN52</f>
        <v>0</v>
      </c>
      <c r="AO84" s="1231"/>
      <c r="AP84" s="1255" t="s">
        <v>655</v>
      </c>
      <c r="AQ84" s="1256"/>
      <c r="AR84" s="1257">
        <f>AN84*AB87/1000</f>
        <v>0</v>
      </c>
      <c r="AS84" s="1258"/>
      <c r="AT84" s="1258"/>
      <c r="AU84" s="1255" t="s">
        <v>220</v>
      </c>
      <c r="AV84" s="1276"/>
      <c r="AW84" s="90"/>
      <c r="AX84" s="90"/>
    </row>
    <row r="85" spans="2:50" ht="13.5" customHeight="1">
      <c r="B85" s="1208"/>
      <c r="C85" s="1211"/>
      <c r="D85" s="1212"/>
      <c r="E85" s="1218"/>
      <c r="F85" s="1219"/>
      <c r="G85" s="1219"/>
      <c r="H85" s="1220"/>
      <c r="I85" s="1278" t="s">
        <v>225</v>
      </c>
      <c r="J85" s="1229"/>
      <c r="K85" s="1279"/>
      <c r="L85" s="1280" t="s">
        <v>658</v>
      </c>
      <c r="M85" s="1229"/>
      <c r="N85" s="1229"/>
      <c r="O85" s="1279"/>
      <c r="P85" s="1281" t="s">
        <v>657</v>
      </c>
      <c r="Q85" s="1282"/>
      <c r="R85" s="179" t="s">
        <v>651</v>
      </c>
      <c r="S85" s="178">
        <f>IF(P85="夏季",17.25,16.16)</f>
        <v>16.16</v>
      </c>
      <c r="T85" s="616" t="s">
        <v>652</v>
      </c>
      <c r="U85" s="617">
        <f>$U$30</f>
        <v>-5.0199999999999996</v>
      </c>
      <c r="V85" s="616" t="s">
        <v>652</v>
      </c>
      <c r="W85" s="618">
        <f>$W$30</f>
        <v>3.36</v>
      </c>
      <c r="X85" s="619" t="s">
        <v>643</v>
      </c>
      <c r="Y85" s="169" t="s">
        <v>239</v>
      </c>
      <c r="Z85" s="619"/>
      <c r="AA85" s="177"/>
      <c r="AB85" s="1283">
        <f>T$17+T$19+T$23</f>
        <v>78.149602122015907</v>
      </c>
      <c r="AC85" s="1283"/>
      <c r="AD85" s="169" t="s">
        <v>653</v>
      </c>
      <c r="AE85" s="169"/>
      <c r="AF85" s="169"/>
      <c r="AG85" s="620"/>
      <c r="AH85" s="1284">
        <f>(S85+U85+W85)*AB85</f>
        <v>1133.1692307692306</v>
      </c>
      <c r="AI85" s="1285"/>
      <c r="AJ85" s="1285"/>
      <c r="AK85" s="1286"/>
      <c r="AL85" s="1228"/>
      <c r="AM85" s="1229"/>
      <c r="AN85" s="1232"/>
      <c r="AO85" s="1233"/>
      <c r="AP85" s="1242"/>
      <c r="AQ85" s="1243"/>
      <c r="AR85" s="1246"/>
      <c r="AS85" s="1247"/>
      <c r="AT85" s="1247"/>
      <c r="AU85" s="1242"/>
      <c r="AV85" s="1277"/>
      <c r="AW85" s="90"/>
      <c r="AX85" s="90"/>
    </row>
    <row r="86" spans="2:50" ht="13.5" customHeight="1">
      <c r="B86" s="1208"/>
      <c r="C86" s="1211"/>
      <c r="D86" s="1212"/>
      <c r="E86" s="1218"/>
      <c r="F86" s="1219"/>
      <c r="G86" s="1219"/>
      <c r="H86" s="1220"/>
      <c r="I86" s="621"/>
      <c r="J86" s="622"/>
      <c r="K86" s="622"/>
      <c r="L86" s="623"/>
      <c r="M86" s="623"/>
      <c r="N86" s="623"/>
      <c r="O86" s="623"/>
      <c r="P86" s="623"/>
      <c r="Q86" s="624"/>
      <c r="R86" s="176"/>
      <c r="S86" s="625" t="s">
        <v>238</v>
      </c>
      <c r="T86" s="643"/>
      <c r="U86" s="644" t="s">
        <v>237</v>
      </c>
      <c r="V86" s="643"/>
      <c r="W86" s="628" t="s">
        <v>236</v>
      </c>
      <c r="Y86" s="175"/>
      <c r="AA86" s="93"/>
      <c r="AB86" s="386"/>
      <c r="AC86" s="386"/>
      <c r="AD86" s="175"/>
      <c r="AE86" s="175"/>
      <c r="AF86" s="175"/>
      <c r="AG86" s="630"/>
      <c r="AH86" s="1287"/>
      <c r="AI86" s="1288"/>
      <c r="AJ86" s="1288"/>
      <c r="AK86" s="1289"/>
      <c r="AL86" s="1228"/>
      <c r="AM86" s="1229"/>
      <c r="AN86" s="1232"/>
      <c r="AO86" s="1233"/>
      <c r="AP86" s="1242"/>
      <c r="AQ86" s="1243"/>
      <c r="AR86" s="1246"/>
      <c r="AS86" s="1247"/>
      <c r="AT86" s="1247"/>
      <c r="AU86" s="1242"/>
      <c r="AV86" s="1277"/>
      <c r="AW86" s="90"/>
      <c r="AX86" s="90"/>
    </row>
    <row r="87" spans="2:50" ht="13.5" customHeight="1">
      <c r="B87" s="1208"/>
      <c r="C87" s="1213"/>
      <c r="D87" s="1214"/>
      <c r="E87" s="1270" t="s">
        <v>222</v>
      </c>
      <c r="F87" s="1271"/>
      <c r="G87" s="1271"/>
      <c r="H87" s="1272"/>
      <c r="I87" s="631"/>
      <c r="J87" s="170"/>
      <c r="K87" s="170"/>
      <c r="L87" s="170"/>
      <c r="M87" s="170"/>
      <c r="N87" s="170"/>
      <c r="O87" s="170"/>
      <c r="P87" s="170"/>
      <c r="Q87" s="632"/>
      <c r="R87" s="172"/>
      <c r="S87" s="172"/>
      <c r="T87" s="170"/>
      <c r="U87" s="170"/>
      <c r="V87" s="170"/>
      <c r="W87" s="633"/>
      <c r="X87" s="634"/>
      <c r="Y87" s="634"/>
      <c r="Z87" s="635"/>
      <c r="AA87" s="636"/>
      <c r="AB87" s="1273">
        <f>SUM(AB85:AC85)</f>
        <v>78.149602122015907</v>
      </c>
      <c r="AC87" s="1273"/>
      <c r="AD87" s="637" t="s">
        <v>235</v>
      </c>
      <c r="AE87" s="170"/>
      <c r="AF87" s="170"/>
      <c r="AG87" s="170"/>
      <c r="AH87" s="1267">
        <f>SUM(AH84:AK85)</f>
        <v>8869.2771676657812</v>
      </c>
      <c r="AI87" s="1268"/>
      <c r="AJ87" s="1268"/>
      <c r="AK87" s="1269"/>
      <c r="AL87" s="1238"/>
      <c r="AM87" s="1239"/>
      <c r="AN87" s="1240"/>
      <c r="AO87" s="1241"/>
      <c r="AP87" s="1244"/>
      <c r="AQ87" s="1245"/>
      <c r="AR87" s="1248"/>
      <c r="AS87" s="1249"/>
      <c r="AT87" s="1249"/>
      <c r="AU87" s="1244"/>
      <c r="AV87" s="1296"/>
      <c r="AW87" s="90"/>
      <c r="AX87" s="90"/>
    </row>
    <row r="88" spans="2:50" ht="13.5" customHeight="1">
      <c r="B88" s="1208"/>
      <c r="C88" s="1209" t="s">
        <v>234</v>
      </c>
      <c r="D88" s="1210"/>
      <c r="E88" s="1274" t="s">
        <v>233</v>
      </c>
      <c r="F88" s="1216"/>
      <c r="G88" s="1216"/>
      <c r="H88" s="1217"/>
      <c r="I88" s="614" t="s">
        <v>232</v>
      </c>
      <c r="J88" s="173"/>
      <c r="K88" s="173"/>
      <c r="L88" s="173"/>
      <c r="M88" s="173"/>
      <c r="N88" s="173"/>
      <c r="O88" s="173"/>
      <c r="P88" s="173"/>
      <c r="Q88" s="615"/>
      <c r="R88" s="354" t="s">
        <v>614</v>
      </c>
      <c r="S88" s="1275">
        <f>IF('様式11-5'!Y$1="LPG",0,IF(T$24&lt;50,料金単価!$C$7,(IF(T$24&lt;100,料金単価!$C$8,IF($T$24&lt;250,料金単価!$C$9,IF($T$24&lt;500,料金単価!$C$10,IF($T$24&lt;800,料金単価!$C$11,料金単価!$C$12)))))))</f>
        <v>1210</v>
      </c>
      <c r="T88" s="1275"/>
      <c r="U88" s="173" t="s">
        <v>231</v>
      </c>
      <c r="V88" s="388"/>
      <c r="W88" s="174"/>
      <c r="X88" s="174"/>
      <c r="Y88" s="174"/>
      <c r="Z88" s="174"/>
      <c r="AA88" s="174"/>
      <c r="AB88" s="173">
        <v>1</v>
      </c>
      <c r="AC88" s="387" t="s">
        <v>229</v>
      </c>
      <c r="AD88" s="173"/>
      <c r="AE88" s="173"/>
      <c r="AF88" s="173"/>
      <c r="AG88" s="173"/>
      <c r="AH88" s="1223">
        <f>S88*AB88</f>
        <v>1210</v>
      </c>
      <c r="AI88" s="1224"/>
      <c r="AJ88" s="1224"/>
      <c r="AK88" s="1225"/>
      <c r="AL88" s="1297" t="s">
        <v>233</v>
      </c>
      <c r="AM88" s="1229"/>
      <c r="AN88" s="1232">
        <f>AN56</f>
        <v>0</v>
      </c>
      <c r="AO88" s="1233"/>
      <c r="AP88" s="1242" t="s">
        <v>645</v>
      </c>
      <c r="AQ88" s="1243"/>
      <c r="AR88" s="1246">
        <f>AN88*X90/1000</f>
        <v>0</v>
      </c>
      <c r="AS88" s="1247"/>
      <c r="AT88" s="1247"/>
      <c r="AU88" s="1250" t="s">
        <v>220</v>
      </c>
      <c r="AV88" s="1251"/>
      <c r="AW88" s="90"/>
      <c r="AX88" s="90"/>
    </row>
    <row r="89" spans="2:50" ht="13.5" customHeight="1">
      <c r="B89" s="1208"/>
      <c r="C89" s="1211"/>
      <c r="D89" s="1212"/>
      <c r="E89" s="1218"/>
      <c r="F89" s="1219"/>
      <c r="G89" s="1219"/>
      <c r="H89" s="1220"/>
      <c r="I89" s="638" t="s">
        <v>225</v>
      </c>
      <c r="J89" s="168"/>
      <c r="K89" s="168"/>
      <c r="L89" s="168"/>
      <c r="M89" s="168"/>
      <c r="N89" s="168"/>
      <c r="O89" s="168"/>
      <c r="P89" s="168" t="s">
        <v>228</v>
      </c>
      <c r="Q89" s="639"/>
      <c r="R89" s="179" t="s">
        <v>614</v>
      </c>
      <c r="S89" s="1261">
        <f>IF(P89="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107.74</v>
      </c>
      <c r="T89" s="1261"/>
      <c r="U89" s="168" t="s">
        <v>226</v>
      </c>
      <c r="V89" s="640" t="s">
        <v>646</v>
      </c>
      <c r="W89" s="641">
        <f>W78</f>
        <v>-37.96</v>
      </c>
      <c r="X89" s="642" t="s">
        <v>618</v>
      </c>
      <c r="Y89" s="623" t="s">
        <v>654</v>
      </c>
      <c r="Z89" s="1295">
        <f>IF('様式11-5'!Y$1="LPG",0,T$24)</f>
        <v>0</v>
      </c>
      <c r="AA89" s="1295"/>
      <c r="AB89" s="168" t="s">
        <v>648</v>
      </c>
      <c r="AC89" s="168"/>
      <c r="AD89" s="168"/>
      <c r="AE89" s="168"/>
      <c r="AF89" s="168"/>
      <c r="AG89" s="168"/>
      <c r="AH89" s="1263">
        <f>(S89+W89)*Z89</f>
        <v>0</v>
      </c>
      <c r="AI89" s="1264"/>
      <c r="AJ89" s="1264"/>
      <c r="AK89" s="1265"/>
      <c r="AL89" s="1228"/>
      <c r="AM89" s="1229"/>
      <c r="AN89" s="1232"/>
      <c r="AO89" s="1233"/>
      <c r="AP89" s="1242"/>
      <c r="AQ89" s="1243"/>
      <c r="AR89" s="1246"/>
      <c r="AS89" s="1247"/>
      <c r="AT89" s="1247"/>
      <c r="AU89" s="1250"/>
      <c r="AV89" s="1251"/>
      <c r="AW89" s="90"/>
      <c r="AX89" s="90"/>
    </row>
    <row r="90" spans="2:50" ht="13.5" customHeight="1">
      <c r="B90" s="1208"/>
      <c r="C90" s="1211"/>
      <c r="D90" s="1212"/>
      <c r="E90" s="1270" t="s">
        <v>222</v>
      </c>
      <c r="F90" s="1271"/>
      <c r="G90" s="1271"/>
      <c r="H90" s="1272"/>
      <c r="I90" s="631"/>
      <c r="J90" s="170"/>
      <c r="K90" s="170"/>
      <c r="L90" s="170"/>
      <c r="M90" s="170"/>
      <c r="N90" s="170"/>
      <c r="O90" s="170"/>
      <c r="P90" s="170"/>
      <c r="Q90" s="632"/>
      <c r="R90" s="172"/>
      <c r="S90" s="172"/>
      <c r="T90" s="170"/>
      <c r="U90" s="170"/>
      <c r="V90" s="170"/>
      <c r="W90" s="633"/>
      <c r="X90" s="634"/>
      <c r="Y90" s="634"/>
      <c r="Z90" s="1266">
        <f>SUM(Z89:Z89)</f>
        <v>0</v>
      </c>
      <c r="AA90" s="1266"/>
      <c r="AB90" s="635" t="s">
        <v>221</v>
      </c>
      <c r="AC90" s="635"/>
      <c r="AD90" s="170"/>
      <c r="AE90" s="170"/>
      <c r="AF90" s="170"/>
      <c r="AG90" s="170"/>
      <c r="AH90" s="1267">
        <f>SUM(AH88:AK89)</f>
        <v>1210</v>
      </c>
      <c r="AI90" s="1268"/>
      <c r="AJ90" s="1268"/>
      <c r="AK90" s="1269"/>
      <c r="AL90" s="1238"/>
      <c r="AM90" s="1239"/>
      <c r="AN90" s="1240"/>
      <c r="AO90" s="1241"/>
      <c r="AP90" s="1244"/>
      <c r="AQ90" s="1245"/>
      <c r="AR90" s="1248"/>
      <c r="AS90" s="1249"/>
      <c r="AT90" s="1249"/>
      <c r="AU90" s="1252"/>
      <c r="AV90" s="1253"/>
      <c r="AW90" s="90"/>
      <c r="AX90" s="90"/>
    </row>
    <row r="91" spans="2:50" ht="13.5" customHeight="1">
      <c r="B91" s="1208"/>
      <c r="C91" s="1211"/>
      <c r="D91" s="1212"/>
      <c r="E91" s="1274" t="s">
        <v>649</v>
      </c>
      <c r="F91" s="1216"/>
      <c r="G91" s="1216"/>
      <c r="H91" s="1217"/>
      <c r="I91" s="614" t="s">
        <v>232</v>
      </c>
      <c r="J91" s="173"/>
      <c r="K91" s="173"/>
      <c r="L91" s="173"/>
      <c r="M91" s="173"/>
      <c r="N91" s="173"/>
      <c r="O91" s="173"/>
      <c r="P91" s="173"/>
      <c r="Q91" s="615"/>
      <c r="R91" s="1224">
        <f>$R$36</f>
        <v>0</v>
      </c>
      <c r="S91" s="1224"/>
      <c r="T91" s="173" t="s">
        <v>231</v>
      </c>
      <c r="U91" s="173"/>
      <c r="V91" s="174"/>
      <c r="W91" s="174"/>
      <c r="X91" s="174"/>
      <c r="Y91" s="174"/>
      <c r="Z91" s="174"/>
      <c r="AA91" s="174"/>
      <c r="AB91" s="173">
        <v>1</v>
      </c>
      <c r="AC91" s="387" t="s">
        <v>229</v>
      </c>
      <c r="AD91" s="173"/>
      <c r="AE91" s="173"/>
      <c r="AF91" s="173"/>
      <c r="AG91" s="173"/>
      <c r="AH91" s="1223">
        <f>R91*AB91</f>
        <v>0</v>
      </c>
      <c r="AI91" s="1224"/>
      <c r="AJ91" s="1224"/>
      <c r="AK91" s="1225"/>
      <c r="AL91" s="1228" t="s">
        <v>621</v>
      </c>
      <c r="AM91" s="1229"/>
      <c r="AN91" s="1232">
        <f>AN59</f>
        <v>0</v>
      </c>
      <c r="AO91" s="1233"/>
      <c r="AP91" s="1242" t="s">
        <v>622</v>
      </c>
      <c r="AQ91" s="1243"/>
      <c r="AR91" s="1246">
        <f>AN91*X93/1000</f>
        <v>0</v>
      </c>
      <c r="AS91" s="1247"/>
      <c r="AT91" s="1247"/>
      <c r="AU91" s="1250" t="s">
        <v>220</v>
      </c>
      <c r="AV91" s="1251"/>
      <c r="AW91" s="90"/>
      <c r="AX91" s="90"/>
    </row>
    <row r="92" spans="2:50" ht="13.5" customHeight="1">
      <c r="B92" s="1208"/>
      <c r="C92" s="1211"/>
      <c r="D92" s="1212"/>
      <c r="E92" s="1218"/>
      <c r="F92" s="1219"/>
      <c r="G92" s="1219"/>
      <c r="H92" s="1220"/>
      <c r="I92" s="638" t="s">
        <v>225</v>
      </c>
      <c r="J92" s="168"/>
      <c r="K92" s="168"/>
      <c r="L92" s="168"/>
      <c r="M92" s="168"/>
      <c r="N92" s="168"/>
      <c r="O92" s="168"/>
      <c r="P92" s="168"/>
      <c r="Q92" s="639"/>
      <c r="R92" s="1290">
        <f>$R$37</f>
        <v>296</v>
      </c>
      <c r="S92" s="1291"/>
      <c r="T92" s="168" t="s">
        <v>226</v>
      </c>
      <c r="U92" s="168"/>
      <c r="V92" s="168"/>
      <c r="W92" s="168"/>
      <c r="X92" s="1292">
        <f>IF('様式11-5'!Y$1="LPG",P$24,0)</f>
        <v>0</v>
      </c>
      <c r="Y92" s="1293"/>
      <c r="Z92" s="168" t="s">
        <v>648</v>
      </c>
      <c r="AA92" s="168"/>
      <c r="AB92" s="168"/>
      <c r="AC92" s="169"/>
      <c r="AD92" s="168"/>
      <c r="AE92" s="168"/>
      <c r="AF92" s="168"/>
      <c r="AG92" s="168"/>
      <c r="AH92" s="1263">
        <f>R92*X92</f>
        <v>0</v>
      </c>
      <c r="AI92" s="1264"/>
      <c r="AJ92" s="1264"/>
      <c r="AK92" s="1265"/>
      <c r="AL92" s="1228"/>
      <c r="AM92" s="1229"/>
      <c r="AN92" s="1232"/>
      <c r="AO92" s="1233"/>
      <c r="AP92" s="1242"/>
      <c r="AQ92" s="1243"/>
      <c r="AR92" s="1246"/>
      <c r="AS92" s="1247"/>
      <c r="AT92" s="1247"/>
      <c r="AU92" s="1250"/>
      <c r="AV92" s="1251"/>
      <c r="AW92" s="90"/>
      <c r="AX92" s="90"/>
    </row>
    <row r="93" spans="2:50" ht="13.5" customHeight="1" thickBot="1">
      <c r="B93" s="1208"/>
      <c r="C93" s="1213"/>
      <c r="D93" s="1214"/>
      <c r="E93" s="1270" t="s">
        <v>222</v>
      </c>
      <c r="F93" s="1271"/>
      <c r="G93" s="1271"/>
      <c r="H93" s="1272"/>
      <c r="I93" s="631"/>
      <c r="J93" s="170"/>
      <c r="K93" s="170"/>
      <c r="L93" s="170"/>
      <c r="M93" s="170"/>
      <c r="N93" s="170"/>
      <c r="O93" s="170"/>
      <c r="P93" s="170"/>
      <c r="Q93" s="632"/>
      <c r="R93" s="172"/>
      <c r="S93" s="172"/>
      <c r="T93" s="170"/>
      <c r="U93" s="170"/>
      <c r="V93" s="170"/>
      <c r="W93" s="633"/>
      <c r="X93" s="1294">
        <f>SUM(X92:Y92)</f>
        <v>0</v>
      </c>
      <c r="Y93" s="1294"/>
      <c r="Z93" s="170" t="s">
        <v>221</v>
      </c>
      <c r="AA93" s="170"/>
      <c r="AB93" s="170"/>
      <c r="AC93" s="171"/>
      <c r="AD93" s="170"/>
      <c r="AE93" s="170"/>
      <c r="AF93" s="170"/>
      <c r="AG93" s="170"/>
      <c r="AH93" s="1267">
        <f>SUM(AH91:AK92)</f>
        <v>0</v>
      </c>
      <c r="AI93" s="1268"/>
      <c r="AJ93" s="1268"/>
      <c r="AK93" s="1269"/>
      <c r="AL93" s="1238"/>
      <c r="AM93" s="1239"/>
      <c r="AN93" s="1240"/>
      <c r="AO93" s="1241"/>
      <c r="AP93" s="1244"/>
      <c r="AQ93" s="1245"/>
      <c r="AR93" s="1248"/>
      <c r="AS93" s="1249"/>
      <c r="AT93" s="1249"/>
      <c r="AU93" s="1252"/>
      <c r="AV93" s="1253"/>
      <c r="AW93" s="90"/>
      <c r="AX93" s="90"/>
    </row>
    <row r="94" spans="2:50" ht="13.5" customHeight="1">
      <c r="B94" s="1234" t="s">
        <v>259</v>
      </c>
      <c r="C94" s="981"/>
      <c r="D94" s="981"/>
      <c r="E94" s="980" t="s">
        <v>173</v>
      </c>
      <c r="F94" s="981"/>
      <c r="G94" s="981"/>
      <c r="H94" s="982"/>
      <c r="I94" s="980" t="s">
        <v>258</v>
      </c>
      <c r="J94" s="981"/>
      <c r="K94" s="981"/>
      <c r="L94" s="981"/>
      <c r="M94" s="981"/>
      <c r="N94" s="981"/>
      <c r="O94" s="981"/>
      <c r="P94" s="981"/>
      <c r="Q94" s="982"/>
      <c r="R94" s="980" t="s">
        <v>257</v>
      </c>
      <c r="S94" s="981"/>
      <c r="T94" s="981"/>
      <c r="U94" s="981"/>
      <c r="V94" s="981"/>
      <c r="W94" s="981"/>
      <c r="X94" s="981"/>
      <c r="Y94" s="981"/>
      <c r="Z94" s="981"/>
      <c r="AA94" s="981"/>
      <c r="AB94" s="981"/>
      <c r="AC94" s="981"/>
      <c r="AD94" s="981"/>
      <c r="AE94" s="981"/>
      <c r="AF94" s="981"/>
      <c r="AG94" s="982"/>
      <c r="AH94" s="980" t="s">
        <v>256</v>
      </c>
      <c r="AI94" s="981"/>
      <c r="AJ94" s="981"/>
      <c r="AK94" s="1235"/>
      <c r="AL94" s="1236" t="s">
        <v>173</v>
      </c>
      <c r="AM94" s="1237"/>
      <c r="AN94" s="1010" t="s">
        <v>255</v>
      </c>
      <c r="AO94" s="1011"/>
      <c r="AP94" s="1011"/>
      <c r="AQ94" s="1206"/>
      <c r="AR94" s="1010" t="s">
        <v>254</v>
      </c>
      <c r="AS94" s="1011"/>
      <c r="AT94" s="1011"/>
      <c r="AU94" s="1011"/>
      <c r="AV94" s="1012"/>
      <c r="AW94" s="90"/>
      <c r="AX94" s="90"/>
    </row>
    <row r="95" spans="2:50" ht="13.5" customHeight="1">
      <c r="B95" s="1207" t="s">
        <v>487</v>
      </c>
      <c r="C95" s="1209" t="s">
        <v>253</v>
      </c>
      <c r="D95" s="1210"/>
      <c r="E95" s="1215" t="s">
        <v>252</v>
      </c>
      <c r="F95" s="1216"/>
      <c r="G95" s="1216"/>
      <c r="H95" s="1217"/>
      <c r="I95" s="614" t="s">
        <v>232</v>
      </c>
      <c r="J95" s="173"/>
      <c r="K95" s="173"/>
      <c r="L95" s="173"/>
      <c r="M95" s="173"/>
      <c r="N95" s="173"/>
      <c r="O95" s="173"/>
      <c r="P95" s="173"/>
      <c r="Q95" s="615"/>
      <c r="R95" s="1221">
        <f>IF($AJ$16+$AJ$18+$AJ$20+$AJ$22=0,0,1644.76)</f>
        <v>1644.76</v>
      </c>
      <c r="S95" s="1221"/>
      <c r="T95" s="173" t="s">
        <v>250</v>
      </c>
      <c r="U95" s="173"/>
      <c r="V95" s="173"/>
      <c r="W95" s="1222">
        <f>$W$29</f>
        <v>5.5335145888594157</v>
      </c>
      <c r="X95" s="1222"/>
      <c r="Y95" s="173" t="s">
        <v>608</v>
      </c>
      <c r="Z95" s="173"/>
      <c r="AA95" s="173">
        <v>1</v>
      </c>
      <c r="AB95" s="173" t="s">
        <v>248</v>
      </c>
      <c r="AC95" s="173"/>
      <c r="AD95" s="181">
        <v>0.85</v>
      </c>
      <c r="AE95" s="173" t="s">
        <v>247</v>
      </c>
      <c r="AF95" s="173"/>
      <c r="AG95" s="173"/>
      <c r="AH95" s="1223">
        <f>R95*W95*AA95*AD95</f>
        <v>7736.1079368965502</v>
      </c>
      <c r="AI95" s="1224"/>
      <c r="AJ95" s="1224"/>
      <c r="AK95" s="1225"/>
      <c r="AL95" s="1226" t="s">
        <v>166</v>
      </c>
      <c r="AM95" s="1227"/>
      <c r="AN95" s="1230">
        <f>AN29</f>
        <v>0.43099999999999999</v>
      </c>
      <c r="AO95" s="1231"/>
      <c r="AP95" s="1255" t="s">
        <v>655</v>
      </c>
      <c r="AQ95" s="1256"/>
      <c r="AR95" s="1257">
        <f>AN95*AB98/1000</f>
        <v>0.8298931212073366</v>
      </c>
      <c r="AS95" s="1258"/>
      <c r="AT95" s="1258"/>
      <c r="AU95" s="1255" t="s">
        <v>220</v>
      </c>
      <c r="AV95" s="1276"/>
      <c r="AW95" s="90"/>
      <c r="AX95" s="90"/>
    </row>
    <row r="96" spans="2:50" ht="13.5" customHeight="1">
      <c r="B96" s="1208"/>
      <c r="C96" s="1211"/>
      <c r="D96" s="1212"/>
      <c r="E96" s="1218"/>
      <c r="F96" s="1219"/>
      <c r="G96" s="1219"/>
      <c r="H96" s="1220"/>
      <c r="I96" s="1278" t="s">
        <v>225</v>
      </c>
      <c r="J96" s="1229"/>
      <c r="K96" s="1279"/>
      <c r="L96" s="1280" t="s">
        <v>658</v>
      </c>
      <c r="M96" s="1229"/>
      <c r="N96" s="1229"/>
      <c r="O96" s="1279"/>
      <c r="P96" s="1281" t="s">
        <v>657</v>
      </c>
      <c r="Q96" s="1282"/>
      <c r="R96" s="179" t="s">
        <v>668</v>
      </c>
      <c r="S96" s="178">
        <f>IF(P96="夏季",17.25,16.16)</f>
        <v>16.16</v>
      </c>
      <c r="T96" s="616" t="s">
        <v>636</v>
      </c>
      <c r="U96" s="617">
        <f>$U$30</f>
        <v>-5.0199999999999996</v>
      </c>
      <c r="V96" s="616" t="s">
        <v>652</v>
      </c>
      <c r="W96" s="618">
        <f>$W$30</f>
        <v>3.36</v>
      </c>
      <c r="X96" s="619" t="s">
        <v>625</v>
      </c>
      <c r="Y96" s="169" t="s">
        <v>239</v>
      </c>
      <c r="Z96" s="619"/>
      <c r="AA96" s="177"/>
      <c r="AB96" s="1283">
        <f>V$17+V$19+V$23+V21</f>
        <v>1925.5060816875557</v>
      </c>
      <c r="AC96" s="1283"/>
      <c r="AD96" s="169" t="s">
        <v>653</v>
      </c>
      <c r="AE96" s="169"/>
      <c r="AF96" s="169"/>
      <c r="AG96" s="620"/>
      <c r="AH96" s="1284">
        <f>(S96+U96+W96)*AB96</f>
        <v>27919.838184469558</v>
      </c>
      <c r="AI96" s="1285"/>
      <c r="AJ96" s="1285"/>
      <c r="AK96" s="1286"/>
      <c r="AL96" s="1228"/>
      <c r="AM96" s="1229"/>
      <c r="AN96" s="1232"/>
      <c r="AO96" s="1233"/>
      <c r="AP96" s="1242"/>
      <c r="AQ96" s="1243"/>
      <c r="AR96" s="1246"/>
      <c r="AS96" s="1247"/>
      <c r="AT96" s="1247"/>
      <c r="AU96" s="1242"/>
      <c r="AV96" s="1277"/>
      <c r="AW96" s="90"/>
      <c r="AX96" s="90"/>
    </row>
    <row r="97" spans="2:50" ht="13.5" customHeight="1">
      <c r="B97" s="1208"/>
      <c r="C97" s="1211"/>
      <c r="D97" s="1212"/>
      <c r="E97" s="1218"/>
      <c r="F97" s="1219"/>
      <c r="G97" s="1219"/>
      <c r="H97" s="1220"/>
      <c r="I97" s="621"/>
      <c r="J97" s="622"/>
      <c r="K97" s="622"/>
      <c r="L97" s="623"/>
      <c r="M97" s="623"/>
      <c r="N97" s="623"/>
      <c r="O97" s="623"/>
      <c r="P97" s="623"/>
      <c r="Q97" s="624"/>
      <c r="R97" s="176"/>
      <c r="S97" s="625" t="s">
        <v>238</v>
      </c>
      <c r="T97" s="626"/>
      <c r="U97" s="627" t="s">
        <v>237</v>
      </c>
      <c r="V97" s="626"/>
      <c r="W97" s="628" t="s">
        <v>236</v>
      </c>
      <c r="X97" s="629"/>
      <c r="Y97" s="175"/>
      <c r="Z97" s="629"/>
      <c r="AA97" s="371"/>
      <c r="AB97" s="386"/>
      <c r="AC97" s="386"/>
      <c r="AD97" s="175"/>
      <c r="AE97" s="175"/>
      <c r="AF97" s="175"/>
      <c r="AG97" s="630"/>
      <c r="AH97" s="1287"/>
      <c r="AI97" s="1288"/>
      <c r="AJ97" s="1288"/>
      <c r="AK97" s="1289"/>
      <c r="AL97" s="1228"/>
      <c r="AM97" s="1229"/>
      <c r="AN97" s="1232"/>
      <c r="AO97" s="1233"/>
      <c r="AP97" s="1242"/>
      <c r="AQ97" s="1243"/>
      <c r="AR97" s="1246"/>
      <c r="AS97" s="1247"/>
      <c r="AT97" s="1247"/>
      <c r="AU97" s="1242"/>
      <c r="AV97" s="1277"/>
      <c r="AW97" s="90"/>
      <c r="AX97" s="90"/>
    </row>
    <row r="98" spans="2:50" ht="13.5" customHeight="1">
      <c r="B98" s="1208"/>
      <c r="C98" s="1213"/>
      <c r="D98" s="1214"/>
      <c r="E98" s="1270" t="s">
        <v>222</v>
      </c>
      <c r="F98" s="1271"/>
      <c r="G98" s="1271"/>
      <c r="H98" s="1272"/>
      <c r="I98" s="631"/>
      <c r="J98" s="170"/>
      <c r="K98" s="170"/>
      <c r="L98" s="170"/>
      <c r="M98" s="170"/>
      <c r="N98" s="170"/>
      <c r="O98" s="170"/>
      <c r="P98" s="170"/>
      <c r="Q98" s="632"/>
      <c r="R98" s="172"/>
      <c r="S98" s="172"/>
      <c r="T98" s="170"/>
      <c r="U98" s="170"/>
      <c r="V98" s="170"/>
      <c r="W98" s="633"/>
      <c r="X98" s="634"/>
      <c r="Y98" s="634"/>
      <c r="Z98" s="635"/>
      <c r="AA98" s="636"/>
      <c r="AB98" s="1273">
        <f>SUM(AB96:AC96)</f>
        <v>1925.5060816875557</v>
      </c>
      <c r="AC98" s="1273"/>
      <c r="AD98" s="637" t="s">
        <v>235</v>
      </c>
      <c r="AE98" s="170"/>
      <c r="AF98" s="170"/>
      <c r="AG98" s="170"/>
      <c r="AH98" s="1267">
        <f>SUM(AH95:AK96)</f>
        <v>35655.946121366105</v>
      </c>
      <c r="AI98" s="1268"/>
      <c r="AJ98" s="1268"/>
      <c r="AK98" s="1269"/>
      <c r="AL98" s="1228"/>
      <c r="AM98" s="1229"/>
      <c r="AN98" s="1232"/>
      <c r="AO98" s="1233"/>
      <c r="AP98" s="1242"/>
      <c r="AQ98" s="1243"/>
      <c r="AR98" s="1246"/>
      <c r="AS98" s="1247"/>
      <c r="AT98" s="1247"/>
      <c r="AU98" s="1242"/>
      <c r="AV98" s="1277"/>
      <c r="AW98" s="90"/>
      <c r="AX98" s="90"/>
    </row>
    <row r="99" spans="2:50" ht="13.5" customHeight="1">
      <c r="B99" s="1208"/>
      <c r="C99" s="1209" t="s">
        <v>234</v>
      </c>
      <c r="D99" s="1210"/>
      <c r="E99" s="1274" t="s">
        <v>233</v>
      </c>
      <c r="F99" s="1216"/>
      <c r="G99" s="1216"/>
      <c r="H99" s="1217"/>
      <c r="I99" s="614" t="s">
        <v>232</v>
      </c>
      <c r="J99" s="173"/>
      <c r="K99" s="173"/>
      <c r="L99" s="173"/>
      <c r="M99" s="173"/>
      <c r="N99" s="173"/>
      <c r="O99" s="173"/>
      <c r="P99" s="173"/>
      <c r="Q99" s="615"/>
      <c r="R99" s="354" t="s">
        <v>614</v>
      </c>
      <c r="S99" s="1275">
        <f>IF('様式11-5'!Y$1="LPG",0,IF(V$25&lt;50,料金単価!$C$7,(IF(V$25&lt;100,料金単価!$C$8,IF($V$25&lt;250,料金単価!$C$9,IF($V$25&lt;500,料金単価!$C$10,IF($V$25&lt;800,料金単価!$C$11,料金単価!$C$12)))))))</f>
        <v>6820</v>
      </c>
      <c r="T99" s="1275"/>
      <c r="U99" s="173" t="s">
        <v>231</v>
      </c>
      <c r="V99" s="388"/>
      <c r="W99" s="174"/>
      <c r="X99" s="174"/>
      <c r="Y99" s="174"/>
      <c r="Z99" s="174"/>
      <c r="AA99" s="174"/>
      <c r="AB99" s="173">
        <v>1</v>
      </c>
      <c r="AC99" s="387" t="s">
        <v>229</v>
      </c>
      <c r="AD99" s="173"/>
      <c r="AE99" s="173"/>
      <c r="AF99" s="173"/>
      <c r="AG99" s="173"/>
      <c r="AH99" s="1223">
        <f>S99*AB99</f>
        <v>6820</v>
      </c>
      <c r="AI99" s="1224"/>
      <c r="AJ99" s="1224"/>
      <c r="AK99" s="1225"/>
      <c r="AL99" s="1254" t="s">
        <v>233</v>
      </c>
      <c r="AM99" s="1227"/>
      <c r="AN99" s="1230">
        <f>AN33</f>
        <v>2.29</v>
      </c>
      <c r="AO99" s="1231"/>
      <c r="AP99" s="1255" t="s">
        <v>622</v>
      </c>
      <c r="AQ99" s="1256"/>
      <c r="AR99" s="1257">
        <f>AN99*X101/1000</f>
        <v>0</v>
      </c>
      <c r="AS99" s="1258"/>
      <c r="AT99" s="1258"/>
      <c r="AU99" s="1259" t="s">
        <v>220</v>
      </c>
      <c r="AV99" s="1260"/>
      <c r="AW99" s="90"/>
      <c r="AX99" s="90"/>
    </row>
    <row r="100" spans="2:50" ht="13.5" customHeight="1">
      <c r="B100" s="1208"/>
      <c r="C100" s="1211"/>
      <c r="D100" s="1212"/>
      <c r="E100" s="1218"/>
      <c r="F100" s="1219"/>
      <c r="G100" s="1219"/>
      <c r="H100" s="1220"/>
      <c r="I100" s="638" t="s">
        <v>225</v>
      </c>
      <c r="J100" s="168"/>
      <c r="K100" s="168"/>
      <c r="L100" s="168"/>
      <c r="M100" s="168"/>
      <c r="N100" s="168"/>
      <c r="O100" s="168"/>
      <c r="P100" s="168" t="s">
        <v>482</v>
      </c>
      <c r="Q100" s="639"/>
      <c r="R100" s="179" t="s">
        <v>639</v>
      </c>
      <c r="S100" s="1261">
        <f>IF(P100="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132.59</v>
      </c>
      <c r="T100" s="1261"/>
      <c r="U100" s="168" t="s">
        <v>226</v>
      </c>
      <c r="V100" s="640" t="s">
        <v>669</v>
      </c>
      <c r="W100" s="641">
        <f>W89</f>
        <v>-37.96</v>
      </c>
      <c r="X100" s="642" t="s">
        <v>660</v>
      </c>
      <c r="Y100" s="623" t="s">
        <v>647</v>
      </c>
      <c r="Z100" s="1295">
        <f>IF('様式11-5'!Y$1="LPG",0,V$25)</f>
        <v>1350.170616113744</v>
      </c>
      <c r="AA100" s="1295"/>
      <c r="AB100" s="168" t="s">
        <v>648</v>
      </c>
      <c r="AC100" s="168"/>
      <c r="AD100" s="168"/>
      <c r="AE100" s="168"/>
      <c r="AF100" s="168"/>
      <c r="AG100" s="168"/>
      <c r="AH100" s="1263">
        <f>(S100+W100)*Z100</f>
        <v>127766.64540284358</v>
      </c>
      <c r="AI100" s="1264"/>
      <c r="AJ100" s="1264"/>
      <c r="AK100" s="1265"/>
      <c r="AL100" s="1228"/>
      <c r="AM100" s="1229"/>
      <c r="AN100" s="1232"/>
      <c r="AO100" s="1233"/>
      <c r="AP100" s="1242"/>
      <c r="AQ100" s="1243"/>
      <c r="AR100" s="1246"/>
      <c r="AS100" s="1247"/>
      <c r="AT100" s="1247"/>
      <c r="AU100" s="1250"/>
      <c r="AV100" s="1251"/>
      <c r="AW100" s="90"/>
      <c r="AX100" s="90"/>
    </row>
    <row r="101" spans="2:50" ht="13.5" customHeight="1">
      <c r="B101" s="1208"/>
      <c r="C101" s="1211"/>
      <c r="D101" s="1212"/>
      <c r="E101" s="1270" t="s">
        <v>222</v>
      </c>
      <c r="F101" s="1271"/>
      <c r="G101" s="1271"/>
      <c r="H101" s="1272"/>
      <c r="I101" s="631"/>
      <c r="J101" s="170"/>
      <c r="K101" s="170"/>
      <c r="L101" s="170"/>
      <c r="M101" s="170"/>
      <c r="N101" s="170"/>
      <c r="O101" s="170"/>
      <c r="P101" s="170"/>
      <c r="Q101" s="632"/>
      <c r="R101" s="172"/>
      <c r="S101" s="172"/>
      <c r="T101" s="170"/>
      <c r="U101" s="170"/>
      <c r="V101" s="170"/>
      <c r="W101" s="633"/>
      <c r="X101" s="634"/>
      <c r="Y101" s="634"/>
      <c r="Z101" s="1266">
        <f>SUM(Z100:Z100)</f>
        <v>1350.170616113744</v>
      </c>
      <c r="AA101" s="1266"/>
      <c r="AB101" s="635" t="s">
        <v>221</v>
      </c>
      <c r="AC101" s="635"/>
      <c r="AD101" s="170"/>
      <c r="AE101" s="170"/>
      <c r="AF101" s="170"/>
      <c r="AG101" s="170"/>
      <c r="AH101" s="1267">
        <f>SUM(AH99:AK100)</f>
        <v>134586.6454028436</v>
      </c>
      <c r="AI101" s="1268"/>
      <c r="AJ101" s="1268"/>
      <c r="AK101" s="1269"/>
      <c r="AL101" s="1238"/>
      <c r="AM101" s="1239"/>
      <c r="AN101" s="1240"/>
      <c r="AO101" s="1241"/>
      <c r="AP101" s="1244"/>
      <c r="AQ101" s="1245"/>
      <c r="AR101" s="1248"/>
      <c r="AS101" s="1249"/>
      <c r="AT101" s="1249"/>
      <c r="AU101" s="1252"/>
      <c r="AV101" s="1253"/>
      <c r="AW101" s="90"/>
      <c r="AX101" s="90"/>
    </row>
    <row r="102" spans="2:50" ht="13.5" customHeight="1">
      <c r="B102" s="1208"/>
      <c r="C102" s="1211"/>
      <c r="D102" s="1212"/>
      <c r="E102" s="1274" t="s">
        <v>649</v>
      </c>
      <c r="F102" s="1216"/>
      <c r="G102" s="1216"/>
      <c r="H102" s="1217"/>
      <c r="I102" s="614" t="s">
        <v>232</v>
      </c>
      <c r="J102" s="173"/>
      <c r="K102" s="173"/>
      <c r="L102" s="173"/>
      <c r="M102" s="173"/>
      <c r="N102" s="173"/>
      <c r="O102" s="173"/>
      <c r="P102" s="173"/>
      <c r="Q102" s="615"/>
      <c r="R102" s="1224">
        <f>$R$36</f>
        <v>0</v>
      </c>
      <c r="S102" s="1224"/>
      <c r="T102" s="173" t="s">
        <v>231</v>
      </c>
      <c r="U102" s="173"/>
      <c r="V102" s="174"/>
      <c r="W102" s="174"/>
      <c r="X102" s="174"/>
      <c r="Y102" s="174"/>
      <c r="Z102" s="174"/>
      <c r="AA102" s="174"/>
      <c r="AB102" s="173">
        <v>1</v>
      </c>
      <c r="AC102" s="387" t="s">
        <v>229</v>
      </c>
      <c r="AD102" s="173"/>
      <c r="AE102" s="173"/>
      <c r="AF102" s="173"/>
      <c r="AG102" s="173"/>
      <c r="AH102" s="1223">
        <f>R102*AB102</f>
        <v>0</v>
      </c>
      <c r="AI102" s="1224"/>
      <c r="AJ102" s="1224"/>
      <c r="AK102" s="1225"/>
      <c r="AL102" s="1228" t="s">
        <v>630</v>
      </c>
      <c r="AM102" s="1229"/>
      <c r="AN102" s="1232">
        <f>AN36</f>
        <v>6</v>
      </c>
      <c r="AO102" s="1233"/>
      <c r="AP102" s="1242" t="s">
        <v>622</v>
      </c>
      <c r="AQ102" s="1243"/>
      <c r="AR102" s="1246">
        <f>AN102*X104/1000</f>
        <v>0</v>
      </c>
      <c r="AS102" s="1247"/>
      <c r="AT102" s="1247"/>
      <c r="AU102" s="1250" t="s">
        <v>220</v>
      </c>
      <c r="AV102" s="1251"/>
      <c r="AW102" s="90"/>
      <c r="AX102" s="90"/>
    </row>
    <row r="103" spans="2:50" ht="13.5" customHeight="1">
      <c r="B103" s="1208"/>
      <c r="C103" s="1211"/>
      <c r="D103" s="1212"/>
      <c r="E103" s="1218"/>
      <c r="F103" s="1219"/>
      <c r="G103" s="1219"/>
      <c r="H103" s="1220"/>
      <c r="I103" s="638" t="s">
        <v>225</v>
      </c>
      <c r="J103" s="168"/>
      <c r="K103" s="168"/>
      <c r="L103" s="168"/>
      <c r="M103" s="168"/>
      <c r="N103" s="168"/>
      <c r="O103" s="168"/>
      <c r="P103" s="168"/>
      <c r="Q103" s="639"/>
      <c r="R103" s="1290">
        <f>$R$37</f>
        <v>296</v>
      </c>
      <c r="S103" s="1291"/>
      <c r="T103" s="168" t="s">
        <v>226</v>
      </c>
      <c r="U103" s="168"/>
      <c r="V103" s="168"/>
      <c r="W103" s="168"/>
      <c r="X103" s="1292">
        <f>IF('様式11-5'!Y$1="LPG",V$25,0)</f>
        <v>0</v>
      </c>
      <c r="Y103" s="1293"/>
      <c r="Z103" s="168" t="s">
        <v>623</v>
      </c>
      <c r="AA103" s="168"/>
      <c r="AB103" s="168"/>
      <c r="AC103" s="169"/>
      <c r="AD103" s="168"/>
      <c r="AE103" s="168"/>
      <c r="AF103" s="168"/>
      <c r="AG103" s="168"/>
      <c r="AH103" s="1263">
        <f>R103*X103</f>
        <v>0</v>
      </c>
      <c r="AI103" s="1264"/>
      <c r="AJ103" s="1264"/>
      <c r="AK103" s="1265"/>
      <c r="AL103" s="1228"/>
      <c r="AM103" s="1229"/>
      <c r="AN103" s="1232"/>
      <c r="AO103" s="1233"/>
      <c r="AP103" s="1242"/>
      <c r="AQ103" s="1243"/>
      <c r="AR103" s="1246"/>
      <c r="AS103" s="1247"/>
      <c r="AT103" s="1247"/>
      <c r="AU103" s="1250"/>
      <c r="AV103" s="1251"/>
      <c r="AW103" s="90"/>
      <c r="AX103" s="90"/>
    </row>
    <row r="104" spans="2:50" ht="13.5" customHeight="1" thickBot="1">
      <c r="B104" s="1208"/>
      <c r="C104" s="1213"/>
      <c r="D104" s="1214"/>
      <c r="E104" s="1270" t="s">
        <v>222</v>
      </c>
      <c r="F104" s="1271"/>
      <c r="G104" s="1271"/>
      <c r="H104" s="1272"/>
      <c r="I104" s="631"/>
      <c r="J104" s="170"/>
      <c r="K104" s="170"/>
      <c r="L104" s="170"/>
      <c r="M104" s="170"/>
      <c r="N104" s="170"/>
      <c r="O104" s="170"/>
      <c r="P104" s="170"/>
      <c r="Q104" s="632"/>
      <c r="R104" s="172"/>
      <c r="S104" s="172"/>
      <c r="T104" s="170"/>
      <c r="U104" s="170"/>
      <c r="V104" s="170"/>
      <c r="W104" s="633"/>
      <c r="X104" s="1294">
        <f>SUM(X103:Y103)</f>
        <v>0</v>
      </c>
      <c r="Y104" s="1294"/>
      <c r="Z104" s="170" t="s">
        <v>221</v>
      </c>
      <c r="AA104" s="170"/>
      <c r="AB104" s="170"/>
      <c r="AC104" s="171"/>
      <c r="AD104" s="170"/>
      <c r="AE104" s="170"/>
      <c r="AF104" s="170"/>
      <c r="AG104" s="170"/>
      <c r="AH104" s="1267">
        <f>SUM(AH102:AK103)</f>
        <v>0</v>
      </c>
      <c r="AI104" s="1268"/>
      <c r="AJ104" s="1268"/>
      <c r="AK104" s="1269"/>
      <c r="AL104" s="1238"/>
      <c r="AM104" s="1239"/>
      <c r="AN104" s="1240"/>
      <c r="AO104" s="1241"/>
      <c r="AP104" s="1244"/>
      <c r="AQ104" s="1245"/>
      <c r="AR104" s="1248"/>
      <c r="AS104" s="1249"/>
      <c r="AT104" s="1249"/>
      <c r="AU104" s="1252"/>
      <c r="AV104" s="1253"/>
      <c r="AW104" s="90"/>
      <c r="AX104" s="90"/>
    </row>
    <row r="105" spans="2:50" ht="13.5" customHeight="1">
      <c r="B105" s="1234" t="s">
        <v>259</v>
      </c>
      <c r="C105" s="981"/>
      <c r="D105" s="981"/>
      <c r="E105" s="980" t="s">
        <v>173</v>
      </c>
      <c r="F105" s="981"/>
      <c r="G105" s="981"/>
      <c r="H105" s="982"/>
      <c r="I105" s="980" t="s">
        <v>258</v>
      </c>
      <c r="J105" s="981"/>
      <c r="K105" s="981"/>
      <c r="L105" s="981"/>
      <c r="M105" s="981"/>
      <c r="N105" s="981"/>
      <c r="O105" s="981"/>
      <c r="P105" s="981"/>
      <c r="Q105" s="982"/>
      <c r="R105" s="980" t="s">
        <v>257</v>
      </c>
      <c r="S105" s="981"/>
      <c r="T105" s="981"/>
      <c r="U105" s="981"/>
      <c r="V105" s="981"/>
      <c r="W105" s="981"/>
      <c r="X105" s="981"/>
      <c r="Y105" s="981"/>
      <c r="Z105" s="981"/>
      <c r="AA105" s="981"/>
      <c r="AB105" s="981"/>
      <c r="AC105" s="981"/>
      <c r="AD105" s="981"/>
      <c r="AE105" s="981"/>
      <c r="AF105" s="981"/>
      <c r="AG105" s="982"/>
      <c r="AH105" s="980" t="s">
        <v>256</v>
      </c>
      <c r="AI105" s="981"/>
      <c r="AJ105" s="981"/>
      <c r="AK105" s="1235"/>
      <c r="AL105" s="1236" t="s">
        <v>173</v>
      </c>
      <c r="AM105" s="1237"/>
      <c r="AN105" s="1010" t="s">
        <v>255</v>
      </c>
      <c r="AO105" s="1011"/>
      <c r="AP105" s="1011"/>
      <c r="AQ105" s="1206"/>
      <c r="AR105" s="1010" t="s">
        <v>254</v>
      </c>
      <c r="AS105" s="1011"/>
      <c r="AT105" s="1011"/>
      <c r="AU105" s="1011"/>
      <c r="AV105" s="1012"/>
      <c r="AW105" s="90"/>
      <c r="AX105" s="90"/>
    </row>
    <row r="106" spans="2:50" ht="13.5" customHeight="1">
      <c r="B106" s="1207" t="s">
        <v>488</v>
      </c>
      <c r="C106" s="1209" t="s">
        <v>253</v>
      </c>
      <c r="D106" s="1210"/>
      <c r="E106" s="1215" t="s">
        <v>252</v>
      </c>
      <c r="F106" s="1216"/>
      <c r="G106" s="1216"/>
      <c r="H106" s="1217"/>
      <c r="I106" s="614" t="s">
        <v>232</v>
      </c>
      <c r="J106" s="173"/>
      <c r="K106" s="173"/>
      <c r="L106" s="173"/>
      <c r="M106" s="173"/>
      <c r="N106" s="173"/>
      <c r="O106" s="173"/>
      <c r="P106" s="173"/>
      <c r="Q106" s="615"/>
      <c r="R106" s="1221">
        <f>IF($AJ$16+$AJ$18+$AJ$20+$AJ$22=0,0,1644.76)</f>
        <v>1644.76</v>
      </c>
      <c r="S106" s="1221"/>
      <c r="T106" s="173" t="s">
        <v>250</v>
      </c>
      <c r="U106" s="173"/>
      <c r="V106" s="173"/>
      <c r="W106" s="1222">
        <f>$W$29</f>
        <v>5.5335145888594157</v>
      </c>
      <c r="X106" s="1222"/>
      <c r="Y106" s="173" t="s">
        <v>624</v>
      </c>
      <c r="Z106" s="173"/>
      <c r="AA106" s="173">
        <v>1</v>
      </c>
      <c r="AB106" s="173" t="s">
        <v>248</v>
      </c>
      <c r="AC106" s="173"/>
      <c r="AD106" s="181">
        <v>0.85</v>
      </c>
      <c r="AE106" s="173" t="s">
        <v>247</v>
      </c>
      <c r="AF106" s="173"/>
      <c r="AG106" s="173"/>
      <c r="AH106" s="1223">
        <f>R106*W106*AA106*AD106</f>
        <v>7736.1079368965502</v>
      </c>
      <c r="AI106" s="1224"/>
      <c r="AJ106" s="1224"/>
      <c r="AK106" s="1225"/>
      <c r="AL106" s="1226" t="s">
        <v>166</v>
      </c>
      <c r="AM106" s="1227"/>
      <c r="AN106" s="1230">
        <f>AN29</f>
        <v>0.43099999999999999</v>
      </c>
      <c r="AO106" s="1231"/>
      <c r="AP106" s="1255" t="s">
        <v>655</v>
      </c>
      <c r="AQ106" s="1256"/>
      <c r="AR106" s="1257">
        <f>AN106*AB109/1000</f>
        <v>1.0390105867264638</v>
      </c>
      <c r="AS106" s="1258"/>
      <c r="AT106" s="1258"/>
      <c r="AU106" s="1255" t="s">
        <v>220</v>
      </c>
      <c r="AV106" s="1276"/>
      <c r="AW106" s="90"/>
      <c r="AX106" s="90"/>
    </row>
    <row r="107" spans="2:50" ht="13.5" customHeight="1">
      <c r="B107" s="1208"/>
      <c r="C107" s="1211"/>
      <c r="D107" s="1212"/>
      <c r="E107" s="1218"/>
      <c r="F107" s="1219"/>
      <c r="G107" s="1219"/>
      <c r="H107" s="1220"/>
      <c r="I107" s="1278" t="s">
        <v>225</v>
      </c>
      <c r="J107" s="1229"/>
      <c r="K107" s="1279"/>
      <c r="L107" s="1280" t="s">
        <v>665</v>
      </c>
      <c r="M107" s="1229"/>
      <c r="N107" s="1229"/>
      <c r="O107" s="1279"/>
      <c r="P107" s="1281" t="s">
        <v>657</v>
      </c>
      <c r="Q107" s="1282"/>
      <c r="R107" s="179" t="s">
        <v>635</v>
      </c>
      <c r="S107" s="178">
        <f>IF(P107="夏季",17.25,16.16)</f>
        <v>16.16</v>
      </c>
      <c r="T107" s="616" t="s">
        <v>652</v>
      </c>
      <c r="U107" s="617">
        <f>$U$30</f>
        <v>-5.0199999999999996</v>
      </c>
      <c r="V107" s="616" t="s">
        <v>636</v>
      </c>
      <c r="W107" s="618">
        <f>$W$30</f>
        <v>3.36</v>
      </c>
      <c r="X107" s="619" t="s">
        <v>643</v>
      </c>
      <c r="Y107" s="169" t="s">
        <v>239</v>
      </c>
      <c r="Z107" s="619"/>
      <c r="AA107" s="177"/>
      <c r="AB107" s="1283">
        <f>X$17+X$19+X$23+X21</f>
        <v>2410.6974169987557</v>
      </c>
      <c r="AC107" s="1283"/>
      <c r="AD107" s="169" t="s">
        <v>644</v>
      </c>
      <c r="AE107" s="169"/>
      <c r="AF107" s="169"/>
      <c r="AG107" s="620"/>
      <c r="AH107" s="1284">
        <f>(S107+U107+W107)*AB107</f>
        <v>34955.112546481956</v>
      </c>
      <c r="AI107" s="1285"/>
      <c r="AJ107" s="1285"/>
      <c r="AK107" s="1286"/>
      <c r="AL107" s="1228"/>
      <c r="AM107" s="1229"/>
      <c r="AN107" s="1232"/>
      <c r="AO107" s="1233"/>
      <c r="AP107" s="1242"/>
      <c r="AQ107" s="1243"/>
      <c r="AR107" s="1246"/>
      <c r="AS107" s="1247"/>
      <c r="AT107" s="1247"/>
      <c r="AU107" s="1242"/>
      <c r="AV107" s="1277"/>
      <c r="AW107" s="90"/>
      <c r="AX107" s="90"/>
    </row>
    <row r="108" spans="2:50" ht="13.5" customHeight="1">
      <c r="B108" s="1208"/>
      <c r="C108" s="1211"/>
      <c r="D108" s="1212"/>
      <c r="E108" s="1218"/>
      <c r="F108" s="1219"/>
      <c r="G108" s="1219"/>
      <c r="H108" s="1220"/>
      <c r="I108" s="621"/>
      <c r="J108" s="622"/>
      <c r="K108" s="622"/>
      <c r="L108" s="623"/>
      <c r="M108" s="623"/>
      <c r="N108" s="623"/>
      <c r="O108" s="623"/>
      <c r="P108" s="623"/>
      <c r="Q108" s="624"/>
      <c r="R108" s="176"/>
      <c r="S108" s="625" t="s">
        <v>238</v>
      </c>
      <c r="T108" s="643"/>
      <c r="U108" s="644" t="s">
        <v>237</v>
      </c>
      <c r="V108" s="643"/>
      <c r="W108" s="628" t="s">
        <v>236</v>
      </c>
      <c r="Y108" s="175"/>
      <c r="AA108" s="93"/>
      <c r="AB108" s="386"/>
      <c r="AC108" s="386"/>
      <c r="AD108" s="175"/>
      <c r="AE108" s="175"/>
      <c r="AF108" s="175"/>
      <c r="AG108" s="630"/>
      <c r="AH108" s="1287"/>
      <c r="AI108" s="1288"/>
      <c r="AJ108" s="1288"/>
      <c r="AK108" s="1289"/>
      <c r="AL108" s="1228"/>
      <c r="AM108" s="1229"/>
      <c r="AN108" s="1232"/>
      <c r="AO108" s="1233"/>
      <c r="AP108" s="1242"/>
      <c r="AQ108" s="1243"/>
      <c r="AR108" s="1246"/>
      <c r="AS108" s="1247"/>
      <c r="AT108" s="1247"/>
      <c r="AU108" s="1242"/>
      <c r="AV108" s="1277"/>
      <c r="AW108" s="90"/>
      <c r="AX108" s="90"/>
    </row>
    <row r="109" spans="2:50" ht="13.5" customHeight="1">
      <c r="B109" s="1208"/>
      <c r="C109" s="1213"/>
      <c r="D109" s="1214"/>
      <c r="E109" s="1270" t="s">
        <v>222</v>
      </c>
      <c r="F109" s="1271"/>
      <c r="G109" s="1271"/>
      <c r="H109" s="1272"/>
      <c r="I109" s="631"/>
      <c r="J109" s="170"/>
      <c r="K109" s="170"/>
      <c r="L109" s="170"/>
      <c r="M109" s="170"/>
      <c r="N109" s="170"/>
      <c r="O109" s="170"/>
      <c r="P109" s="170"/>
      <c r="Q109" s="632"/>
      <c r="R109" s="172"/>
      <c r="S109" s="172"/>
      <c r="T109" s="170"/>
      <c r="U109" s="170"/>
      <c r="V109" s="170"/>
      <c r="W109" s="633"/>
      <c r="X109" s="634"/>
      <c r="Y109" s="634"/>
      <c r="Z109" s="635"/>
      <c r="AA109" s="636"/>
      <c r="AB109" s="1273">
        <f>SUM(AB107:AC107)</f>
        <v>2410.6974169987557</v>
      </c>
      <c r="AC109" s="1273"/>
      <c r="AD109" s="637" t="s">
        <v>235</v>
      </c>
      <c r="AE109" s="170"/>
      <c r="AF109" s="170"/>
      <c r="AG109" s="170"/>
      <c r="AH109" s="1267">
        <f>SUM(AH106:AK107)</f>
        <v>42691.220483378507</v>
      </c>
      <c r="AI109" s="1268"/>
      <c r="AJ109" s="1268"/>
      <c r="AK109" s="1269"/>
      <c r="AL109" s="1228"/>
      <c r="AM109" s="1229"/>
      <c r="AN109" s="1232"/>
      <c r="AO109" s="1233"/>
      <c r="AP109" s="1242"/>
      <c r="AQ109" s="1243"/>
      <c r="AR109" s="1246"/>
      <c r="AS109" s="1247"/>
      <c r="AT109" s="1247"/>
      <c r="AU109" s="1242"/>
      <c r="AV109" s="1277"/>
      <c r="AW109" s="90"/>
      <c r="AX109" s="90"/>
    </row>
    <row r="110" spans="2:50" ht="13.5" customHeight="1">
      <c r="B110" s="1208"/>
      <c r="C110" s="1209" t="s">
        <v>234</v>
      </c>
      <c r="D110" s="1210"/>
      <c r="E110" s="1274" t="s">
        <v>233</v>
      </c>
      <c r="F110" s="1216"/>
      <c r="G110" s="1216"/>
      <c r="H110" s="1217"/>
      <c r="I110" s="614" t="s">
        <v>232</v>
      </c>
      <c r="J110" s="173"/>
      <c r="K110" s="173"/>
      <c r="L110" s="173"/>
      <c r="M110" s="173"/>
      <c r="N110" s="173"/>
      <c r="O110" s="173"/>
      <c r="P110" s="173"/>
      <c r="Q110" s="615"/>
      <c r="R110" s="354" t="s">
        <v>616</v>
      </c>
      <c r="S110" s="1275">
        <f>IF('様式11-5'!Y$1="LPG",0,IF(X$25&lt;50,料金単価!$C$7,(IF(X$25&lt;100,料金単価!$C$8,IF($X$25&lt;250,料金単価!$C$9,IF($X$25&lt;500,料金単価!$C$10,IF($X$25&lt;800,料金単価!$C$11,料金単価!$C$12)))))))</f>
        <v>6820</v>
      </c>
      <c r="T110" s="1275"/>
      <c r="U110" s="173" t="s">
        <v>231</v>
      </c>
      <c r="V110" s="388"/>
      <c r="W110" s="174"/>
      <c r="X110" s="174"/>
      <c r="Y110" s="174"/>
      <c r="Z110" s="174"/>
      <c r="AA110" s="174"/>
      <c r="AB110" s="173">
        <v>1</v>
      </c>
      <c r="AC110" s="387" t="s">
        <v>229</v>
      </c>
      <c r="AD110" s="173"/>
      <c r="AE110" s="173"/>
      <c r="AF110" s="173"/>
      <c r="AG110" s="173"/>
      <c r="AH110" s="1223">
        <f>S110*AB110</f>
        <v>6820</v>
      </c>
      <c r="AI110" s="1224"/>
      <c r="AJ110" s="1224"/>
      <c r="AK110" s="1225"/>
      <c r="AL110" s="1254" t="s">
        <v>233</v>
      </c>
      <c r="AM110" s="1227"/>
      <c r="AN110" s="1230">
        <f>AN33</f>
        <v>2.29</v>
      </c>
      <c r="AO110" s="1231"/>
      <c r="AP110" s="1255" t="s">
        <v>622</v>
      </c>
      <c r="AQ110" s="1256"/>
      <c r="AR110" s="1257">
        <f>AN110*X112/1000</f>
        <v>0</v>
      </c>
      <c r="AS110" s="1258"/>
      <c r="AT110" s="1258"/>
      <c r="AU110" s="1259" t="s">
        <v>220</v>
      </c>
      <c r="AV110" s="1260"/>
      <c r="AW110" s="90"/>
      <c r="AX110" s="90"/>
    </row>
    <row r="111" spans="2:50" ht="13.5" customHeight="1">
      <c r="B111" s="1208"/>
      <c r="C111" s="1211"/>
      <c r="D111" s="1212"/>
      <c r="E111" s="1218"/>
      <c r="F111" s="1219"/>
      <c r="G111" s="1219"/>
      <c r="H111" s="1220"/>
      <c r="I111" s="638" t="s">
        <v>225</v>
      </c>
      <c r="J111" s="168"/>
      <c r="K111" s="168"/>
      <c r="L111" s="168"/>
      <c r="M111" s="168"/>
      <c r="N111" s="168"/>
      <c r="O111" s="168"/>
      <c r="P111" s="168" t="s">
        <v>482</v>
      </c>
      <c r="Q111" s="639"/>
      <c r="R111" s="179" t="s">
        <v>659</v>
      </c>
      <c r="S111" s="1261">
        <f>IF(P111="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132.59</v>
      </c>
      <c r="T111" s="1261"/>
      <c r="U111" s="168" t="s">
        <v>226</v>
      </c>
      <c r="V111" s="640" t="s">
        <v>626</v>
      </c>
      <c r="W111" s="641">
        <f>W100</f>
        <v>-37.96</v>
      </c>
      <c r="X111" s="642" t="s">
        <v>686</v>
      </c>
      <c r="Y111" s="623" t="s">
        <v>661</v>
      </c>
      <c r="Z111" s="1295">
        <f>IF('様式11-5'!Y$1="LPG",0,X$25)</f>
        <v>1710.2161137440758</v>
      </c>
      <c r="AA111" s="1295"/>
      <c r="AB111" s="168" t="s">
        <v>623</v>
      </c>
      <c r="AC111" s="168"/>
      <c r="AD111" s="168"/>
      <c r="AE111" s="168"/>
      <c r="AF111" s="168"/>
      <c r="AG111" s="168"/>
      <c r="AH111" s="1263">
        <f>(S111+W111)*Z111</f>
        <v>161837.75084360188</v>
      </c>
      <c r="AI111" s="1264"/>
      <c r="AJ111" s="1264"/>
      <c r="AK111" s="1265"/>
      <c r="AL111" s="1228"/>
      <c r="AM111" s="1229"/>
      <c r="AN111" s="1232"/>
      <c r="AO111" s="1233"/>
      <c r="AP111" s="1242"/>
      <c r="AQ111" s="1243"/>
      <c r="AR111" s="1246"/>
      <c r="AS111" s="1247"/>
      <c r="AT111" s="1247"/>
      <c r="AU111" s="1250"/>
      <c r="AV111" s="1251"/>
      <c r="AW111" s="90"/>
      <c r="AX111" s="90"/>
    </row>
    <row r="112" spans="2:50" ht="13.5" customHeight="1">
      <c r="B112" s="1208"/>
      <c r="C112" s="1211"/>
      <c r="D112" s="1212"/>
      <c r="E112" s="1270" t="s">
        <v>222</v>
      </c>
      <c r="F112" s="1271"/>
      <c r="G112" s="1271"/>
      <c r="H112" s="1272"/>
      <c r="I112" s="631"/>
      <c r="J112" s="170"/>
      <c r="K112" s="170"/>
      <c r="L112" s="170"/>
      <c r="M112" s="170"/>
      <c r="N112" s="170"/>
      <c r="O112" s="170"/>
      <c r="P112" s="170"/>
      <c r="Q112" s="632"/>
      <c r="R112" s="172"/>
      <c r="S112" s="172"/>
      <c r="T112" s="170"/>
      <c r="U112" s="170"/>
      <c r="V112" s="170"/>
      <c r="W112" s="633"/>
      <c r="X112" s="634"/>
      <c r="Y112" s="634"/>
      <c r="Z112" s="1266">
        <f>SUM(Z111:Z111)</f>
        <v>1710.2161137440758</v>
      </c>
      <c r="AA112" s="1266"/>
      <c r="AB112" s="635" t="s">
        <v>221</v>
      </c>
      <c r="AC112" s="635"/>
      <c r="AD112" s="170"/>
      <c r="AE112" s="170"/>
      <c r="AF112" s="170"/>
      <c r="AG112" s="170"/>
      <c r="AH112" s="1267">
        <f>SUM(AH110:AK111)</f>
        <v>168657.75084360188</v>
      </c>
      <c r="AI112" s="1268"/>
      <c r="AJ112" s="1268"/>
      <c r="AK112" s="1269"/>
      <c r="AL112" s="1238"/>
      <c r="AM112" s="1239"/>
      <c r="AN112" s="1240"/>
      <c r="AO112" s="1241"/>
      <c r="AP112" s="1244"/>
      <c r="AQ112" s="1245"/>
      <c r="AR112" s="1248"/>
      <c r="AS112" s="1249"/>
      <c r="AT112" s="1249"/>
      <c r="AU112" s="1252"/>
      <c r="AV112" s="1253"/>
      <c r="AW112" s="90"/>
      <c r="AX112" s="90"/>
    </row>
    <row r="113" spans="2:50" ht="13.5" customHeight="1">
      <c r="B113" s="1208"/>
      <c r="C113" s="1211"/>
      <c r="D113" s="1212"/>
      <c r="E113" s="1274" t="s">
        <v>641</v>
      </c>
      <c r="F113" s="1216"/>
      <c r="G113" s="1216"/>
      <c r="H113" s="1217"/>
      <c r="I113" s="614" t="s">
        <v>232</v>
      </c>
      <c r="J113" s="173"/>
      <c r="K113" s="173"/>
      <c r="L113" s="173"/>
      <c r="M113" s="173"/>
      <c r="N113" s="173"/>
      <c r="O113" s="173"/>
      <c r="P113" s="173"/>
      <c r="Q113" s="615"/>
      <c r="R113" s="1224">
        <f>$R$36</f>
        <v>0</v>
      </c>
      <c r="S113" s="1224"/>
      <c r="T113" s="173" t="s">
        <v>231</v>
      </c>
      <c r="U113" s="173"/>
      <c r="V113" s="174"/>
      <c r="W113" s="174"/>
      <c r="X113" s="174"/>
      <c r="Y113" s="174"/>
      <c r="Z113" s="174"/>
      <c r="AA113" s="174"/>
      <c r="AB113" s="173">
        <v>1</v>
      </c>
      <c r="AC113" s="387" t="s">
        <v>229</v>
      </c>
      <c r="AD113" s="173"/>
      <c r="AE113" s="173"/>
      <c r="AF113" s="173"/>
      <c r="AG113" s="173"/>
      <c r="AH113" s="1223">
        <f>R113*AB113</f>
        <v>0</v>
      </c>
      <c r="AI113" s="1224"/>
      <c r="AJ113" s="1224"/>
      <c r="AK113" s="1225"/>
      <c r="AL113" s="1228" t="s">
        <v>649</v>
      </c>
      <c r="AM113" s="1229"/>
      <c r="AN113" s="1232">
        <f>AN36</f>
        <v>6</v>
      </c>
      <c r="AO113" s="1233"/>
      <c r="AP113" s="1242" t="s">
        <v>645</v>
      </c>
      <c r="AQ113" s="1243"/>
      <c r="AR113" s="1246">
        <f>AN113*X115/1000</f>
        <v>0</v>
      </c>
      <c r="AS113" s="1247"/>
      <c r="AT113" s="1247"/>
      <c r="AU113" s="1250" t="s">
        <v>220</v>
      </c>
      <c r="AV113" s="1251"/>
      <c r="AW113" s="90"/>
      <c r="AX113" s="90"/>
    </row>
    <row r="114" spans="2:50" ht="13.5" customHeight="1">
      <c r="B114" s="1208"/>
      <c r="C114" s="1211"/>
      <c r="D114" s="1212"/>
      <c r="E114" s="1218"/>
      <c r="F114" s="1219"/>
      <c r="G114" s="1219"/>
      <c r="H114" s="1220"/>
      <c r="I114" s="638" t="s">
        <v>225</v>
      </c>
      <c r="J114" s="168"/>
      <c r="K114" s="168"/>
      <c r="L114" s="168"/>
      <c r="M114" s="168"/>
      <c r="N114" s="168"/>
      <c r="O114" s="168"/>
      <c r="P114" s="168"/>
      <c r="Q114" s="639"/>
      <c r="R114" s="1290">
        <f>$R$37</f>
        <v>296</v>
      </c>
      <c r="S114" s="1291"/>
      <c r="T114" s="168" t="s">
        <v>226</v>
      </c>
      <c r="U114" s="168"/>
      <c r="V114" s="168"/>
      <c r="W114" s="168"/>
      <c r="X114" s="1292">
        <f>IF('様式11-5'!Y$1="LPG",X$25,0)</f>
        <v>0</v>
      </c>
      <c r="Y114" s="1293"/>
      <c r="Z114" s="168" t="s">
        <v>648</v>
      </c>
      <c r="AA114" s="168"/>
      <c r="AB114" s="168"/>
      <c r="AC114" s="169"/>
      <c r="AD114" s="168"/>
      <c r="AE114" s="168"/>
      <c r="AF114" s="168"/>
      <c r="AG114" s="168"/>
      <c r="AH114" s="1263">
        <f>R114*X114</f>
        <v>0</v>
      </c>
      <c r="AI114" s="1264"/>
      <c r="AJ114" s="1264"/>
      <c r="AK114" s="1265"/>
      <c r="AL114" s="1228"/>
      <c r="AM114" s="1229"/>
      <c r="AN114" s="1232"/>
      <c r="AO114" s="1233"/>
      <c r="AP114" s="1242"/>
      <c r="AQ114" s="1243"/>
      <c r="AR114" s="1246"/>
      <c r="AS114" s="1247"/>
      <c r="AT114" s="1247"/>
      <c r="AU114" s="1250"/>
      <c r="AV114" s="1251"/>
      <c r="AW114" s="90"/>
      <c r="AX114" s="90"/>
    </row>
    <row r="115" spans="2:50" ht="13.5" customHeight="1" thickBot="1">
      <c r="B115" s="1208"/>
      <c r="C115" s="1213"/>
      <c r="D115" s="1214"/>
      <c r="E115" s="1270" t="s">
        <v>222</v>
      </c>
      <c r="F115" s="1271"/>
      <c r="G115" s="1271"/>
      <c r="H115" s="1272"/>
      <c r="I115" s="631"/>
      <c r="J115" s="170"/>
      <c r="K115" s="170"/>
      <c r="L115" s="170"/>
      <c r="M115" s="170"/>
      <c r="N115" s="170"/>
      <c r="O115" s="170"/>
      <c r="P115" s="170"/>
      <c r="Q115" s="632"/>
      <c r="R115" s="172"/>
      <c r="S115" s="172"/>
      <c r="T115" s="170"/>
      <c r="U115" s="170"/>
      <c r="V115" s="170"/>
      <c r="W115" s="633"/>
      <c r="X115" s="1294">
        <f>SUM(X114:Y114)</f>
        <v>0</v>
      </c>
      <c r="Y115" s="1294"/>
      <c r="Z115" s="170" t="s">
        <v>221</v>
      </c>
      <c r="AA115" s="170"/>
      <c r="AB115" s="170"/>
      <c r="AC115" s="171"/>
      <c r="AD115" s="170"/>
      <c r="AE115" s="170"/>
      <c r="AF115" s="170"/>
      <c r="AG115" s="170"/>
      <c r="AH115" s="1267">
        <f>SUM(AH113:AK114)</f>
        <v>0</v>
      </c>
      <c r="AI115" s="1268"/>
      <c r="AJ115" s="1268"/>
      <c r="AK115" s="1269"/>
      <c r="AL115" s="1238"/>
      <c r="AM115" s="1239"/>
      <c r="AN115" s="1240"/>
      <c r="AO115" s="1241"/>
      <c r="AP115" s="1244"/>
      <c r="AQ115" s="1245"/>
      <c r="AR115" s="1248"/>
      <c r="AS115" s="1249"/>
      <c r="AT115" s="1249"/>
      <c r="AU115" s="1252"/>
      <c r="AV115" s="1253"/>
      <c r="AW115" s="90"/>
      <c r="AX115" s="90"/>
    </row>
    <row r="116" spans="2:50" ht="13.5" customHeight="1">
      <c r="B116" s="1234" t="s">
        <v>259</v>
      </c>
      <c r="C116" s="981"/>
      <c r="D116" s="981"/>
      <c r="E116" s="980" t="s">
        <v>173</v>
      </c>
      <c r="F116" s="981"/>
      <c r="G116" s="981"/>
      <c r="H116" s="982"/>
      <c r="I116" s="980" t="s">
        <v>258</v>
      </c>
      <c r="J116" s="981"/>
      <c r="K116" s="981"/>
      <c r="L116" s="981"/>
      <c r="M116" s="981"/>
      <c r="N116" s="981"/>
      <c r="O116" s="981"/>
      <c r="P116" s="981"/>
      <c r="Q116" s="982"/>
      <c r="R116" s="980" t="s">
        <v>257</v>
      </c>
      <c r="S116" s="981"/>
      <c r="T116" s="981"/>
      <c r="U116" s="981"/>
      <c r="V116" s="981"/>
      <c r="W116" s="981"/>
      <c r="X116" s="981"/>
      <c r="Y116" s="981"/>
      <c r="Z116" s="981"/>
      <c r="AA116" s="981"/>
      <c r="AB116" s="981"/>
      <c r="AC116" s="981"/>
      <c r="AD116" s="981"/>
      <c r="AE116" s="981"/>
      <c r="AF116" s="981"/>
      <c r="AG116" s="982"/>
      <c r="AH116" s="980" t="s">
        <v>256</v>
      </c>
      <c r="AI116" s="981"/>
      <c r="AJ116" s="981"/>
      <c r="AK116" s="1235"/>
      <c r="AL116" s="1236" t="s">
        <v>173</v>
      </c>
      <c r="AM116" s="1237"/>
      <c r="AN116" s="1010" t="s">
        <v>255</v>
      </c>
      <c r="AO116" s="1011"/>
      <c r="AP116" s="1011"/>
      <c r="AQ116" s="1206"/>
      <c r="AR116" s="1010" t="s">
        <v>254</v>
      </c>
      <c r="AS116" s="1011"/>
      <c r="AT116" s="1011"/>
      <c r="AU116" s="1011"/>
      <c r="AV116" s="1012"/>
      <c r="AW116" s="90"/>
      <c r="AX116" s="90"/>
    </row>
    <row r="117" spans="2:50" ht="13.5" customHeight="1">
      <c r="B117" s="1207" t="s">
        <v>486</v>
      </c>
      <c r="C117" s="1209" t="s">
        <v>253</v>
      </c>
      <c r="D117" s="1210"/>
      <c r="E117" s="1215" t="s">
        <v>252</v>
      </c>
      <c r="F117" s="1216"/>
      <c r="G117" s="1216"/>
      <c r="H117" s="1217"/>
      <c r="I117" s="614" t="s">
        <v>232</v>
      </c>
      <c r="J117" s="173"/>
      <c r="K117" s="173"/>
      <c r="L117" s="173"/>
      <c r="M117" s="173"/>
      <c r="N117" s="173"/>
      <c r="O117" s="173"/>
      <c r="P117" s="173"/>
      <c r="Q117" s="615"/>
      <c r="R117" s="1221">
        <f>IF($AJ$16+$AJ$18+$AJ$20+$AJ$22=0,0,1644.76)</f>
        <v>1644.76</v>
      </c>
      <c r="S117" s="1221"/>
      <c r="T117" s="173" t="s">
        <v>250</v>
      </c>
      <c r="U117" s="173"/>
      <c r="V117" s="173"/>
      <c r="W117" s="1222">
        <f>$W$29</f>
        <v>5.5335145888594157</v>
      </c>
      <c r="X117" s="1222"/>
      <c r="Y117" s="173" t="s">
        <v>624</v>
      </c>
      <c r="Z117" s="173"/>
      <c r="AA117" s="173">
        <v>1</v>
      </c>
      <c r="AB117" s="173" t="s">
        <v>248</v>
      </c>
      <c r="AC117" s="173"/>
      <c r="AD117" s="181">
        <v>0.85</v>
      </c>
      <c r="AE117" s="173" t="s">
        <v>247</v>
      </c>
      <c r="AF117" s="173"/>
      <c r="AG117" s="173"/>
      <c r="AH117" s="1223">
        <f>R117*W117*AA117*AD117</f>
        <v>7736.1079368965502</v>
      </c>
      <c r="AI117" s="1224"/>
      <c r="AJ117" s="1224"/>
      <c r="AK117" s="1225"/>
      <c r="AL117" s="1226" t="s">
        <v>166</v>
      </c>
      <c r="AM117" s="1227"/>
      <c r="AN117" s="1230">
        <f>AN29</f>
        <v>0.43099999999999999</v>
      </c>
      <c r="AO117" s="1231"/>
      <c r="AP117" s="1255" t="s">
        <v>655</v>
      </c>
      <c r="AQ117" s="1256"/>
      <c r="AR117" s="1257">
        <f>AN117*AB120/1000</f>
        <v>0.98278942524721224</v>
      </c>
      <c r="AS117" s="1258"/>
      <c r="AT117" s="1258"/>
      <c r="AU117" s="1255" t="s">
        <v>220</v>
      </c>
      <c r="AV117" s="1276"/>
      <c r="AW117" s="90"/>
      <c r="AX117" s="90"/>
    </row>
    <row r="118" spans="2:50" ht="13.5" customHeight="1">
      <c r="B118" s="1208"/>
      <c r="C118" s="1211"/>
      <c r="D118" s="1212"/>
      <c r="E118" s="1218"/>
      <c r="F118" s="1219"/>
      <c r="G118" s="1219"/>
      <c r="H118" s="1220"/>
      <c r="I118" s="1278" t="s">
        <v>225</v>
      </c>
      <c r="J118" s="1229"/>
      <c r="K118" s="1279"/>
      <c r="L118" s="1280" t="s">
        <v>658</v>
      </c>
      <c r="M118" s="1229"/>
      <c r="N118" s="1229"/>
      <c r="O118" s="1279"/>
      <c r="P118" s="1281" t="s">
        <v>657</v>
      </c>
      <c r="Q118" s="1282"/>
      <c r="R118" s="179" t="s">
        <v>651</v>
      </c>
      <c r="S118" s="178">
        <f>IF(P118="夏季",17.25,16.16)</f>
        <v>16.16</v>
      </c>
      <c r="T118" s="616" t="s">
        <v>652</v>
      </c>
      <c r="U118" s="617">
        <f>$U$30</f>
        <v>-5.0199999999999996</v>
      </c>
      <c r="V118" s="616" t="s">
        <v>652</v>
      </c>
      <c r="W118" s="618">
        <f>$W$30</f>
        <v>3.36</v>
      </c>
      <c r="X118" s="619" t="s">
        <v>625</v>
      </c>
      <c r="Y118" s="169" t="s">
        <v>239</v>
      </c>
      <c r="Z118" s="619"/>
      <c r="AA118" s="177"/>
      <c r="AB118" s="1283">
        <f>Z$17+Z$19+Z$21+Z23</f>
        <v>2280.2538868844831</v>
      </c>
      <c r="AC118" s="1283"/>
      <c r="AD118" s="169" t="s">
        <v>638</v>
      </c>
      <c r="AE118" s="169"/>
      <c r="AF118" s="169"/>
      <c r="AG118" s="620"/>
      <c r="AH118" s="1284">
        <f>(S118+U118+W118)*AB118</f>
        <v>33063.681359825008</v>
      </c>
      <c r="AI118" s="1285"/>
      <c r="AJ118" s="1285"/>
      <c r="AK118" s="1286"/>
      <c r="AL118" s="1228"/>
      <c r="AM118" s="1229"/>
      <c r="AN118" s="1232"/>
      <c r="AO118" s="1233"/>
      <c r="AP118" s="1242"/>
      <c r="AQ118" s="1243"/>
      <c r="AR118" s="1246"/>
      <c r="AS118" s="1247"/>
      <c r="AT118" s="1247"/>
      <c r="AU118" s="1242"/>
      <c r="AV118" s="1277"/>
      <c r="AW118" s="90"/>
      <c r="AX118" s="90"/>
    </row>
    <row r="119" spans="2:50" ht="13.5" customHeight="1">
      <c r="B119" s="1208"/>
      <c r="C119" s="1211"/>
      <c r="D119" s="1212"/>
      <c r="E119" s="1218"/>
      <c r="F119" s="1219"/>
      <c r="G119" s="1219"/>
      <c r="H119" s="1220"/>
      <c r="I119" s="621"/>
      <c r="J119" s="622"/>
      <c r="K119" s="622"/>
      <c r="L119" s="623"/>
      <c r="M119" s="623"/>
      <c r="N119" s="623"/>
      <c r="O119" s="623"/>
      <c r="P119" s="623"/>
      <c r="Q119" s="624"/>
      <c r="R119" s="176"/>
      <c r="S119" s="625" t="s">
        <v>238</v>
      </c>
      <c r="T119" s="626"/>
      <c r="U119" s="627" t="s">
        <v>237</v>
      </c>
      <c r="V119" s="626"/>
      <c r="W119" s="628" t="s">
        <v>236</v>
      </c>
      <c r="X119" s="629"/>
      <c r="Y119" s="175"/>
      <c r="Z119" s="629"/>
      <c r="AA119" s="371"/>
      <c r="AB119" s="386"/>
      <c r="AC119" s="386"/>
      <c r="AD119" s="175"/>
      <c r="AE119" s="175"/>
      <c r="AF119" s="175"/>
      <c r="AG119" s="630"/>
      <c r="AH119" s="1287"/>
      <c r="AI119" s="1288"/>
      <c r="AJ119" s="1288"/>
      <c r="AK119" s="1289"/>
      <c r="AL119" s="1228"/>
      <c r="AM119" s="1229"/>
      <c r="AN119" s="1232"/>
      <c r="AO119" s="1233"/>
      <c r="AP119" s="1242"/>
      <c r="AQ119" s="1243"/>
      <c r="AR119" s="1246"/>
      <c r="AS119" s="1247"/>
      <c r="AT119" s="1247"/>
      <c r="AU119" s="1242"/>
      <c r="AV119" s="1277"/>
      <c r="AW119" s="90"/>
      <c r="AX119" s="90"/>
    </row>
    <row r="120" spans="2:50" ht="13.5" customHeight="1">
      <c r="B120" s="1208"/>
      <c r="C120" s="1213"/>
      <c r="D120" s="1214"/>
      <c r="E120" s="1270" t="s">
        <v>222</v>
      </c>
      <c r="F120" s="1271"/>
      <c r="G120" s="1271"/>
      <c r="H120" s="1272"/>
      <c r="I120" s="631"/>
      <c r="J120" s="170"/>
      <c r="K120" s="170"/>
      <c r="L120" s="170"/>
      <c r="M120" s="170"/>
      <c r="N120" s="170"/>
      <c r="O120" s="170"/>
      <c r="P120" s="170"/>
      <c r="Q120" s="632"/>
      <c r="R120" s="172"/>
      <c r="S120" s="172"/>
      <c r="T120" s="170"/>
      <c r="U120" s="170"/>
      <c r="V120" s="170"/>
      <c r="W120" s="633"/>
      <c r="X120" s="634"/>
      <c r="Y120" s="634"/>
      <c r="Z120" s="635"/>
      <c r="AA120" s="636"/>
      <c r="AB120" s="1273">
        <f>SUM(AB118:AC118)</f>
        <v>2280.2538868844831</v>
      </c>
      <c r="AC120" s="1273"/>
      <c r="AD120" s="637" t="s">
        <v>235</v>
      </c>
      <c r="AE120" s="170"/>
      <c r="AF120" s="170"/>
      <c r="AG120" s="170"/>
      <c r="AH120" s="1267">
        <f>SUM(AH117:AK118)</f>
        <v>40799.789296721559</v>
      </c>
      <c r="AI120" s="1268"/>
      <c r="AJ120" s="1268"/>
      <c r="AK120" s="1269"/>
      <c r="AL120" s="1228"/>
      <c r="AM120" s="1229"/>
      <c r="AN120" s="1232"/>
      <c r="AO120" s="1233"/>
      <c r="AP120" s="1242"/>
      <c r="AQ120" s="1243"/>
      <c r="AR120" s="1246"/>
      <c r="AS120" s="1247"/>
      <c r="AT120" s="1247"/>
      <c r="AU120" s="1242"/>
      <c r="AV120" s="1277"/>
      <c r="AW120" s="90"/>
      <c r="AX120" s="90"/>
    </row>
    <row r="121" spans="2:50" ht="13.5" customHeight="1">
      <c r="B121" s="1208"/>
      <c r="C121" s="1209" t="s">
        <v>234</v>
      </c>
      <c r="D121" s="1210"/>
      <c r="E121" s="1274" t="s">
        <v>233</v>
      </c>
      <c r="F121" s="1216"/>
      <c r="G121" s="1216"/>
      <c r="H121" s="1217"/>
      <c r="I121" s="614" t="s">
        <v>232</v>
      </c>
      <c r="J121" s="173"/>
      <c r="K121" s="173"/>
      <c r="L121" s="173"/>
      <c r="M121" s="173"/>
      <c r="N121" s="173"/>
      <c r="O121" s="173"/>
      <c r="P121" s="173"/>
      <c r="Q121" s="615"/>
      <c r="R121" s="354" t="s">
        <v>614</v>
      </c>
      <c r="S121" s="1275">
        <f>IF('様式11-5'!Y$1="LPG",0,IF(Z$25&lt;50,料金単価!$C$7,(IF(Z$25&lt;100,料金単価!$C$8,IF($Z$25&lt;250,料金単価!$C$9,IF($Z$25&lt;500,料金単価!$C$10,IF($Z$25&lt;800,料金単価!$C$11,料金単価!$C$12)))))))</f>
        <v>6820</v>
      </c>
      <c r="T121" s="1275"/>
      <c r="U121" s="173" t="s">
        <v>231</v>
      </c>
      <c r="V121" s="388"/>
      <c r="W121" s="174"/>
      <c r="X121" s="174"/>
      <c r="Y121" s="174"/>
      <c r="Z121" s="174"/>
      <c r="AA121" s="174"/>
      <c r="AB121" s="173">
        <v>1</v>
      </c>
      <c r="AC121" s="387" t="s">
        <v>229</v>
      </c>
      <c r="AD121" s="173"/>
      <c r="AE121" s="173"/>
      <c r="AF121" s="173"/>
      <c r="AG121" s="173"/>
      <c r="AH121" s="1223">
        <f>S121*AB121</f>
        <v>6820</v>
      </c>
      <c r="AI121" s="1224"/>
      <c r="AJ121" s="1224"/>
      <c r="AK121" s="1225"/>
      <c r="AL121" s="1254" t="s">
        <v>233</v>
      </c>
      <c r="AM121" s="1227"/>
      <c r="AN121" s="1230">
        <f>AN33</f>
        <v>2.29</v>
      </c>
      <c r="AO121" s="1231"/>
      <c r="AP121" s="1255" t="s">
        <v>622</v>
      </c>
      <c r="AQ121" s="1256"/>
      <c r="AR121" s="1257">
        <f>AN121*X123/1000</f>
        <v>0</v>
      </c>
      <c r="AS121" s="1258"/>
      <c r="AT121" s="1258"/>
      <c r="AU121" s="1259" t="s">
        <v>220</v>
      </c>
      <c r="AV121" s="1260"/>
      <c r="AW121" s="90"/>
      <c r="AX121" s="90"/>
    </row>
    <row r="122" spans="2:50" ht="13.5" customHeight="1">
      <c r="B122" s="1208"/>
      <c r="C122" s="1211"/>
      <c r="D122" s="1212"/>
      <c r="E122" s="1218"/>
      <c r="F122" s="1219"/>
      <c r="G122" s="1219"/>
      <c r="H122" s="1220"/>
      <c r="I122" s="638" t="s">
        <v>225</v>
      </c>
      <c r="J122" s="168"/>
      <c r="K122" s="168"/>
      <c r="L122" s="168"/>
      <c r="M122" s="168"/>
      <c r="N122" s="168"/>
      <c r="O122" s="168"/>
      <c r="P122" s="168" t="s">
        <v>482</v>
      </c>
      <c r="Q122" s="639"/>
      <c r="R122" s="179" t="s">
        <v>614</v>
      </c>
      <c r="S122" s="1261">
        <f>IF(P122="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132.59</v>
      </c>
      <c r="T122" s="1261"/>
      <c r="U122" s="168" t="s">
        <v>226</v>
      </c>
      <c r="V122" s="640" t="s">
        <v>646</v>
      </c>
      <c r="W122" s="641">
        <f>W111</f>
        <v>-37.96</v>
      </c>
      <c r="X122" s="642" t="s">
        <v>618</v>
      </c>
      <c r="Y122" s="623" t="s">
        <v>661</v>
      </c>
      <c r="Z122" s="1295">
        <f>IF('様式11-5'!Y$1="LPG",0,Z$25)</f>
        <v>1620.2047393364928</v>
      </c>
      <c r="AA122" s="1295"/>
      <c r="AB122" s="168" t="s">
        <v>648</v>
      </c>
      <c r="AC122" s="168"/>
      <c r="AD122" s="168"/>
      <c r="AE122" s="168"/>
      <c r="AF122" s="168"/>
      <c r="AG122" s="168"/>
      <c r="AH122" s="1263">
        <f>(S122+W122)*Z122</f>
        <v>153319.97448341231</v>
      </c>
      <c r="AI122" s="1264"/>
      <c r="AJ122" s="1264"/>
      <c r="AK122" s="1265"/>
      <c r="AL122" s="1228"/>
      <c r="AM122" s="1229"/>
      <c r="AN122" s="1232"/>
      <c r="AO122" s="1233"/>
      <c r="AP122" s="1242"/>
      <c r="AQ122" s="1243"/>
      <c r="AR122" s="1246"/>
      <c r="AS122" s="1247"/>
      <c r="AT122" s="1247"/>
      <c r="AU122" s="1250"/>
      <c r="AV122" s="1251"/>
      <c r="AW122" s="90"/>
      <c r="AX122" s="90"/>
    </row>
    <row r="123" spans="2:50" ht="13.5" customHeight="1">
      <c r="B123" s="1208"/>
      <c r="C123" s="1211"/>
      <c r="D123" s="1212"/>
      <c r="E123" s="1270" t="s">
        <v>222</v>
      </c>
      <c r="F123" s="1271"/>
      <c r="G123" s="1271"/>
      <c r="H123" s="1272"/>
      <c r="I123" s="631"/>
      <c r="J123" s="170"/>
      <c r="K123" s="170"/>
      <c r="L123" s="170"/>
      <c r="M123" s="170"/>
      <c r="N123" s="170"/>
      <c r="O123" s="170"/>
      <c r="P123" s="170"/>
      <c r="Q123" s="632"/>
      <c r="R123" s="172"/>
      <c r="S123" s="172"/>
      <c r="T123" s="170"/>
      <c r="U123" s="170"/>
      <c r="V123" s="170"/>
      <c r="W123" s="633"/>
      <c r="X123" s="634"/>
      <c r="Y123" s="634"/>
      <c r="Z123" s="1266">
        <f>SUM(Z122:Z122)</f>
        <v>1620.2047393364928</v>
      </c>
      <c r="AA123" s="1266"/>
      <c r="AB123" s="635" t="s">
        <v>221</v>
      </c>
      <c r="AC123" s="635"/>
      <c r="AD123" s="170"/>
      <c r="AE123" s="170"/>
      <c r="AF123" s="170"/>
      <c r="AG123" s="170"/>
      <c r="AH123" s="1267">
        <f>SUM(AH121:AK122)</f>
        <v>160139.97448341231</v>
      </c>
      <c r="AI123" s="1268"/>
      <c r="AJ123" s="1268"/>
      <c r="AK123" s="1269"/>
      <c r="AL123" s="1238"/>
      <c r="AM123" s="1239"/>
      <c r="AN123" s="1240"/>
      <c r="AO123" s="1241"/>
      <c r="AP123" s="1244"/>
      <c r="AQ123" s="1245"/>
      <c r="AR123" s="1248"/>
      <c r="AS123" s="1249"/>
      <c r="AT123" s="1249"/>
      <c r="AU123" s="1252"/>
      <c r="AV123" s="1253"/>
      <c r="AW123" s="90"/>
      <c r="AX123" s="90"/>
    </row>
    <row r="124" spans="2:50" ht="13.5" customHeight="1">
      <c r="B124" s="1208"/>
      <c r="C124" s="1211"/>
      <c r="D124" s="1212"/>
      <c r="E124" s="1274" t="s">
        <v>649</v>
      </c>
      <c r="F124" s="1216"/>
      <c r="G124" s="1216"/>
      <c r="H124" s="1217"/>
      <c r="I124" s="614" t="s">
        <v>232</v>
      </c>
      <c r="J124" s="173"/>
      <c r="K124" s="173"/>
      <c r="L124" s="173"/>
      <c r="M124" s="173"/>
      <c r="N124" s="173"/>
      <c r="O124" s="173"/>
      <c r="P124" s="173"/>
      <c r="Q124" s="615"/>
      <c r="R124" s="1224">
        <f>$R$36</f>
        <v>0</v>
      </c>
      <c r="S124" s="1224"/>
      <c r="T124" s="173" t="s">
        <v>231</v>
      </c>
      <c r="U124" s="173"/>
      <c r="V124" s="174"/>
      <c r="W124" s="174"/>
      <c r="X124" s="174"/>
      <c r="Y124" s="174"/>
      <c r="Z124" s="174"/>
      <c r="AA124" s="174"/>
      <c r="AB124" s="173">
        <v>1</v>
      </c>
      <c r="AC124" s="387" t="s">
        <v>229</v>
      </c>
      <c r="AD124" s="173"/>
      <c r="AE124" s="173"/>
      <c r="AF124" s="173"/>
      <c r="AG124" s="173"/>
      <c r="AH124" s="1223">
        <f>R124*AB124</f>
        <v>0</v>
      </c>
      <c r="AI124" s="1224"/>
      <c r="AJ124" s="1224"/>
      <c r="AK124" s="1225"/>
      <c r="AL124" s="1228" t="s">
        <v>641</v>
      </c>
      <c r="AM124" s="1229"/>
      <c r="AN124" s="1232">
        <f>AN36</f>
        <v>6</v>
      </c>
      <c r="AO124" s="1233"/>
      <c r="AP124" s="1242" t="s">
        <v>645</v>
      </c>
      <c r="AQ124" s="1243"/>
      <c r="AR124" s="1246">
        <f>AN124*X126/1000</f>
        <v>0</v>
      </c>
      <c r="AS124" s="1247"/>
      <c r="AT124" s="1247"/>
      <c r="AU124" s="1250" t="s">
        <v>220</v>
      </c>
      <c r="AV124" s="1251"/>
      <c r="AW124" s="90"/>
      <c r="AX124" s="90"/>
    </row>
    <row r="125" spans="2:50" ht="13.5" customHeight="1">
      <c r="B125" s="1208"/>
      <c r="C125" s="1211"/>
      <c r="D125" s="1212"/>
      <c r="E125" s="1218"/>
      <c r="F125" s="1219"/>
      <c r="G125" s="1219"/>
      <c r="H125" s="1220"/>
      <c r="I125" s="638" t="s">
        <v>225</v>
      </c>
      <c r="J125" s="168"/>
      <c r="K125" s="168"/>
      <c r="L125" s="168"/>
      <c r="M125" s="168"/>
      <c r="N125" s="168"/>
      <c r="O125" s="168"/>
      <c r="P125" s="168"/>
      <c r="Q125" s="639"/>
      <c r="R125" s="1290">
        <f>$R$37</f>
        <v>296</v>
      </c>
      <c r="S125" s="1291"/>
      <c r="T125" s="168" t="s">
        <v>226</v>
      </c>
      <c r="U125" s="168"/>
      <c r="V125" s="168"/>
      <c r="W125" s="168"/>
      <c r="X125" s="1292">
        <f>IF('様式11-5'!Y$1="LPG",Z$25,0)</f>
        <v>0</v>
      </c>
      <c r="Y125" s="1293"/>
      <c r="Z125" s="168" t="s">
        <v>648</v>
      </c>
      <c r="AA125" s="168"/>
      <c r="AB125" s="168"/>
      <c r="AC125" s="169"/>
      <c r="AD125" s="168"/>
      <c r="AE125" s="168"/>
      <c r="AF125" s="168"/>
      <c r="AG125" s="168"/>
      <c r="AH125" s="1263">
        <f>R125*X125</f>
        <v>0</v>
      </c>
      <c r="AI125" s="1264"/>
      <c r="AJ125" s="1264"/>
      <c r="AK125" s="1265"/>
      <c r="AL125" s="1228"/>
      <c r="AM125" s="1229"/>
      <c r="AN125" s="1232"/>
      <c r="AO125" s="1233"/>
      <c r="AP125" s="1242"/>
      <c r="AQ125" s="1243"/>
      <c r="AR125" s="1246"/>
      <c r="AS125" s="1247"/>
      <c r="AT125" s="1247"/>
      <c r="AU125" s="1250"/>
      <c r="AV125" s="1251"/>
      <c r="AW125" s="90"/>
      <c r="AX125" s="90"/>
    </row>
    <row r="126" spans="2:50" ht="13.5" customHeight="1" thickBot="1">
      <c r="B126" s="1208"/>
      <c r="C126" s="1213"/>
      <c r="D126" s="1214"/>
      <c r="E126" s="1270" t="s">
        <v>222</v>
      </c>
      <c r="F126" s="1271"/>
      <c r="G126" s="1271"/>
      <c r="H126" s="1272"/>
      <c r="I126" s="631"/>
      <c r="J126" s="170"/>
      <c r="K126" s="170"/>
      <c r="L126" s="170"/>
      <c r="M126" s="170"/>
      <c r="N126" s="170"/>
      <c r="O126" s="170"/>
      <c r="P126" s="170"/>
      <c r="Q126" s="632"/>
      <c r="R126" s="172"/>
      <c r="S126" s="172"/>
      <c r="T126" s="170"/>
      <c r="U126" s="170"/>
      <c r="V126" s="170"/>
      <c r="W126" s="633"/>
      <c r="X126" s="1294">
        <f>SUM(X125:Y125)</f>
        <v>0</v>
      </c>
      <c r="Y126" s="1294"/>
      <c r="Z126" s="170" t="s">
        <v>221</v>
      </c>
      <c r="AA126" s="170"/>
      <c r="AB126" s="170"/>
      <c r="AC126" s="171"/>
      <c r="AD126" s="170"/>
      <c r="AE126" s="170"/>
      <c r="AF126" s="170"/>
      <c r="AG126" s="170"/>
      <c r="AH126" s="1267">
        <f>SUM(AH124:AK125)</f>
        <v>0</v>
      </c>
      <c r="AI126" s="1268"/>
      <c r="AJ126" s="1268"/>
      <c r="AK126" s="1269"/>
      <c r="AL126" s="1238"/>
      <c r="AM126" s="1239"/>
      <c r="AN126" s="1240"/>
      <c r="AO126" s="1241"/>
      <c r="AP126" s="1244"/>
      <c r="AQ126" s="1245"/>
      <c r="AR126" s="1248"/>
      <c r="AS126" s="1249"/>
      <c r="AT126" s="1249"/>
      <c r="AU126" s="1252"/>
      <c r="AV126" s="1253"/>
      <c r="AW126" s="90"/>
      <c r="AX126" s="90"/>
    </row>
    <row r="127" spans="2:50" ht="13.5" customHeight="1">
      <c r="B127" s="1234" t="s">
        <v>259</v>
      </c>
      <c r="C127" s="981"/>
      <c r="D127" s="981"/>
      <c r="E127" s="980" t="s">
        <v>173</v>
      </c>
      <c r="F127" s="981"/>
      <c r="G127" s="981"/>
      <c r="H127" s="982"/>
      <c r="I127" s="980" t="s">
        <v>258</v>
      </c>
      <c r="J127" s="981"/>
      <c r="K127" s="981"/>
      <c r="L127" s="981"/>
      <c r="M127" s="981"/>
      <c r="N127" s="981"/>
      <c r="O127" s="981"/>
      <c r="P127" s="981"/>
      <c r="Q127" s="982"/>
      <c r="R127" s="980" t="s">
        <v>257</v>
      </c>
      <c r="S127" s="981"/>
      <c r="T127" s="981"/>
      <c r="U127" s="981"/>
      <c r="V127" s="981"/>
      <c r="W127" s="981"/>
      <c r="X127" s="981"/>
      <c r="Y127" s="981"/>
      <c r="Z127" s="981"/>
      <c r="AA127" s="981"/>
      <c r="AB127" s="981"/>
      <c r="AC127" s="981"/>
      <c r="AD127" s="981"/>
      <c r="AE127" s="981"/>
      <c r="AF127" s="981"/>
      <c r="AG127" s="982"/>
      <c r="AH127" s="980" t="s">
        <v>256</v>
      </c>
      <c r="AI127" s="981"/>
      <c r="AJ127" s="981"/>
      <c r="AK127" s="1235"/>
      <c r="AL127" s="1236" t="s">
        <v>173</v>
      </c>
      <c r="AM127" s="1237"/>
      <c r="AN127" s="1010" t="s">
        <v>255</v>
      </c>
      <c r="AO127" s="1011"/>
      <c r="AP127" s="1011"/>
      <c r="AQ127" s="1206"/>
      <c r="AR127" s="1010" t="s">
        <v>254</v>
      </c>
      <c r="AS127" s="1011"/>
      <c r="AT127" s="1011"/>
      <c r="AU127" s="1011"/>
      <c r="AV127" s="1012"/>
      <c r="AW127" s="90"/>
      <c r="AX127" s="90"/>
    </row>
    <row r="128" spans="2:50" ht="13.5" customHeight="1">
      <c r="B128" s="1207" t="s">
        <v>489</v>
      </c>
      <c r="C128" s="1209" t="s">
        <v>253</v>
      </c>
      <c r="D128" s="1210"/>
      <c r="E128" s="1215" t="s">
        <v>252</v>
      </c>
      <c r="F128" s="1216"/>
      <c r="G128" s="1216"/>
      <c r="H128" s="1217"/>
      <c r="I128" s="614" t="s">
        <v>232</v>
      </c>
      <c r="J128" s="173"/>
      <c r="K128" s="173"/>
      <c r="L128" s="173"/>
      <c r="M128" s="173"/>
      <c r="N128" s="173"/>
      <c r="O128" s="173"/>
      <c r="P128" s="173"/>
      <c r="Q128" s="615"/>
      <c r="R128" s="1221">
        <f>IF($AJ$16+$AJ$18+$AJ$20+$AJ$22=0,0,1644.76)</f>
        <v>1644.76</v>
      </c>
      <c r="S128" s="1221"/>
      <c r="T128" s="173" t="s">
        <v>250</v>
      </c>
      <c r="U128" s="173"/>
      <c r="V128" s="173"/>
      <c r="W128" s="1222">
        <f>$W$29</f>
        <v>5.5335145888594157</v>
      </c>
      <c r="X128" s="1222"/>
      <c r="Y128" s="173" t="s">
        <v>608</v>
      </c>
      <c r="Z128" s="173"/>
      <c r="AA128" s="173">
        <v>1</v>
      </c>
      <c r="AB128" s="173" t="s">
        <v>248</v>
      </c>
      <c r="AC128" s="173"/>
      <c r="AD128" s="181">
        <v>0.85</v>
      </c>
      <c r="AE128" s="173" t="s">
        <v>247</v>
      </c>
      <c r="AF128" s="173"/>
      <c r="AG128" s="173"/>
      <c r="AH128" s="1223">
        <f>R128*W128*AA128*AD128</f>
        <v>7736.1079368965502</v>
      </c>
      <c r="AI128" s="1224"/>
      <c r="AJ128" s="1224"/>
      <c r="AK128" s="1225"/>
      <c r="AL128" s="1226" t="s">
        <v>166</v>
      </c>
      <c r="AM128" s="1227"/>
      <c r="AN128" s="1230">
        <f>AN29</f>
        <v>0.43099999999999999</v>
      </c>
      <c r="AO128" s="1231"/>
      <c r="AP128" s="1255" t="s">
        <v>655</v>
      </c>
      <c r="AQ128" s="1256"/>
      <c r="AR128" s="1257">
        <f>AN128*AB131/1000</f>
        <v>0.46911390958276228</v>
      </c>
      <c r="AS128" s="1258"/>
      <c r="AT128" s="1258"/>
      <c r="AU128" s="1255" t="s">
        <v>220</v>
      </c>
      <c r="AV128" s="1276"/>
      <c r="AW128" s="90"/>
      <c r="AX128" s="90"/>
    </row>
    <row r="129" spans="2:50" ht="13.5" customHeight="1">
      <c r="B129" s="1208"/>
      <c r="C129" s="1211"/>
      <c r="D129" s="1212"/>
      <c r="E129" s="1218"/>
      <c r="F129" s="1219"/>
      <c r="G129" s="1219"/>
      <c r="H129" s="1220"/>
      <c r="I129" s="1278" t="s">
        <v>225</v>
      </c>
      <c r="J129" s="1229"/>
      <c r="K129" s="1279"/>
      <c r="L129" s="1280" t="s">
        <v>665</v>
      </c>
      <c r="M129" s="1229"/>
      <c r="N129" s="1229"/>
      <c r="O129" s="1279"/>
      <c r="P129" s="1281" t="s">
        <v>650</v>
      </c>
      <c r="Q129" s="1282"/>
      <c r="R129" s="179" t="s">
        <v>668</v>
      </c>
      <c r="S129" s="178">
        <f>IF(P129="夏季",17.25,16.16)</f>
        <v>16.16</v>
      </c>
      <c r="T129" s="616" t="s">
        <v>652</v>
      </c>
      <c r="U129" s="617">
        <f>$U$30</f>
        <v>-5.0199999999999996</v>
      </c>
      <c r="V129" s="616" t="s">
        <v>636</v>
      </c>
      <c r="W129" s="618">
        <f>$W$30</f>
        <v>3.36</v>
      </c>
      <c r="X129" s="619" t="s">
        <v>684</v>
      </c>
      <c r="Y129" s="169" t="s">
        <v>239</v>
      </c>
      <c r="Z129" s="619"/>
      <c r="AA129" s="177"/>
      <c r="AB129" s="1283">
        <f>AB$17+AB$19+AB$21+AB23</f>
        <v>1088.4313447395878</v>
      </c>
      <c r="AC129" s="1283"/>
      <c r="AD129" s="169" t="s">
        <v>653</v>
      </c>
      <c r="AE129" s="169"/>
      <c r="AF129" s="169"/>
      <c r="AG129" s="620"/>
      <c r="AH129" s="1284">
        <f>(S129+U129+W129)*AB129</f>
        <v>15782.254498724022</v>
      </c>
      <c r="AI129" s="1285"/>
      <c r="AJ129" s="1285"/>
      <c r="AK129" s="1286"/>
      <c r="AL129" s="1228"/>
      <c r="AM129" s="1229"/>
      <c r="AN129" s="1232"/>
      <c r="AO129" s="1233"/>
      <c r="AP129" s="1242"/>
      <c r="AQ129" s="1243"/>
      <c r="AR129" s="1246"/>
      <c r="AS129" s="1247"/>
      <c r="AT129" s="1247"/>
      <c r="AU129" s="1242"/>
      <c r="AV129" s="1277"/>
      <c r="AW129" s="90"/>
      <c r="AX129" s="90"/>
    </row>
    <row r="130" spans="2:50" ht="13.5" customHeight="1">
      <c r="B130" s="1208"/>
      <c r="C130" s="1211"/>
      <c r="D130" s="1212"/>
      <c r="E130" s="1218"/>
      <c r="F130" s="1219"/>
      <c r="G130" s="1219"/>
      <c r="H130" s="1220"/>
      <c r="I130" s="621"/>
      <c r="J130" s="622"/>
      <c r="K130" s="622"/>
      <c r="L130" s="623"/>
      <c r="M130" s="623"/>
      <c r="N130" s="623"/>
      <c r="O130" s="623"/>
      <c r="P130" s="623"/>
      <c r="Q130" s="624"/>
      <c r="R130" s="176"/>
      <c r="S130" s="625" t="s">
        <v>238</v>
      </c>
      <c r="T130" s="643"/>
      <c r="U130" s="644" t="s">
        <v>237</v>
      </c>
      <c r="V130" s="643"/>
      <c r="W130" s="628" t="s">
        <v>236</v>
      </c>
      <c r="Y130" s="175"/>
      <c r="AA130" s="93"/>
      <c r="AB130" s="386"/>
      <c r="AC130" s="386"/>
      <c r="AD130" s="175"/>
      <c r="AE130" s="175"/>
      <c r="AF130" s="175"/>
      <c r="AG130" s="630"/>
      <c r="AH130" s="1287"/>
      <c r="AI130" s="1288"/>
      <c r="AJ130" s="1288"/>
      <c r="AK130" s="1289"/>
      <c r="AL130" s="1228"/>
      <c r="AM130" s="1229"/>
      <c r="AN130" s="1232"/>
      <c r="AO130" s="1233"/>
      <c r="AP130" s="1242"/>
      <c r="AQ130" s="1243"/>
      <c r="AR130" s="1246"/>
      <c r="AS130" s="1247"/>
      <c r="AT130" s="1247"/>
      <c r="AU130" s="1242"/>
      <c r="AV130" s="1277"/>
      <c r="AW130" s="90"/>
      <c r="AX130" s="90"/>
    </row>
    <row r="131" spans="2:50" ht="13.5" customHeight="1">
      <c r="B131" s="1208"/>
      <c r="C131" s="1213"/>
      <c r="D131" s="1214"/>
      <c r="E131" s="1270" t="s">
        <v>222</v>
      </c>
      <c r="F131" s="1271"/>
      <c r="G131" s="1271"/>
      <c r="H131" s="1272"/>
      <c r="I131" s="631"/>
      <c r="J131" s="170"/>
      <c r="K131" s="170"/>
      <c r="L131" s="170"/>
      <c r="M131" s="170"/>
      <c r="N131" s="170"/>
      <c r="O131" s="170"/>
      <c r="P131" s="170"/>
      <c r="Q131" s="632"/>
      <c r="R131" s="172"/>
      <c r="S131" s="172"/>
      <c r="T131" s="170"/>
      <c r="U131" s="170"/>
      <c r="V131" s="170"/>
      <c r="W131" s="633"/>
      <c r="X131" s="634"/>
      <c r="Y131" s="634"/>
      <c r="Z131" s="635"/>
      <c r="AA131" s="636"/>
      <c r="AB131" s="1273">
        <f>SUM(AB129:AC129)</f>
        <v>1088.4313447395878</v>
      </c>
      <c r="AC131" s="1273"/>
      <c r="AD131" s="637" t="s">
        <v>235</v>
      </c>
      <c r="AE131" s="170"/>
      <c r="AF131" s="170"/>
      <c r="AG131" s="170"/>
      <c r="AH131" s="1267">
        <f>SUM(AH128:AK129)</f>
        <v>23518.362435620573</v>
      </c>
      <c r="AI131" s="1268"/>
      <c r="AJ131" s="1268"/>
      <c r="AK131" s="1269"/>
      <c r="AL131" s="1228"/>
      <c r="AM131" s="1229"/>
      <c r="AN131" s="1232"/>
      <c r="AO131" s="1233"/>
      <c r="AP131" s="1242"/>
      <c r="AQ131" s="1243"/>
      <c r="AR131" s="1246"/>
      <c r="AS131" s="1247"/>
      <c r="AT131" s="1247"/>
      <c r="AU131" s="1242"/>
      <c r="AV131" s="1277"/>
      <c r="AW131" s="90"/>
      <c r="AX131" s="90"/>
    </row>
    <row r="132" spans="2:50" ht="13.5" customHeight="1">
      <c r="B132" s="1208"/>
      <c r="C132" s="1209" t="s">
        <v>234</v>
      </c>
      <c r="D132" s="1210"/>
      <c r="E132" s="1274" t="s">
        <v>233</v>
      </c>
      <c r="F132" s="1216"/>
      <c r="G132" s="1216"/>
      <c r="H132" s="1217"/>
      <c r="I132" s="614" t="s">
        <v>232</v>
      </c>
      <c r="J132" s="173"/>
      <c r="K132" s="173"/>
      <c r="L132" s="173"/>
      <c r="M132" s="173"/>
      <c r="N132" s="173"/>
      <c r="O132" s="173"/>
      <c r="P132" s="173"/>
      <c r="Q132" s="615"/>
      <c r="R132" s="354" t="s">
        <v>659</v>
      </c>
      <c r="S132" s="1275">
        <f>IF('様式11-5'!Y$1="LPG",0,IF(AB$25&lt;50,料金単価!$C$7,(IF(AB$25&lt;100,料金単価!$C$8,IF($AB$25&lt;250,料金単価!$C$9,IF($AB$25&lt;500,料金単価!$C$10,IF($AB$25&lt;800,料金単価!$C$11,料金単価!$C$12)))))))</f>
        <v>4620</v>
      </c>
      <c r="T132" s="1275"/>
      <c r="U132" s="173" t="s">
        <v>231</v>
      </c>
      <c r="V132" s="388"/>
      <c r="W132" s="174"/>
      <c r="X132" s="174"/>
      <c r="Y132" s="174"/>
      <c r="Z132" s="174"/>
      <c r="AA132" s="174"/>
      <c r="AB132" s="173">
        <v>1</v>
      </c>
      <c r="AC132" s="387" t="s">
        <v>229</v>
      </c>
      <c r="AD132" s="173"/>
      <c r="AE132" s="173"/>
      <c r="AF132" s="173"/>
      <c r="AG132" s="173"/>
      <c r="AH132" s="1223">
        <f>S132*AB132</f>
        <v>4620</v>
      </c>
      <c r="AI132" s="1224"/>
      <c r="AJ132" s="1224"/>
      <c r="AK132" s="1225"/>
      <c r="AL132" s="1254" t="s">
        <v>233</v>
      </c>
      <c r="AM132" s="1227"/>
      <c r="AN132" s="1230">
        <f>AN33</f>
        <v>2.29</v>
      </c>
      <c r="AO132" s="1231"/>
      <c r="AP132" s="1255" t="s">
        <v>645</v>
      </c>
      <c r="AQ132" s="1256"/>
      <c r="AR132" s="1257">
        <f>AN132*X134/1000</f>
        <v>0</v>
      </c>
      <c r="AS132" s="1258"/>
      <c r="AT132" s="1258"/>
      <c r="AU132" s="1259" t="s">
        <v>220</v>
      </c>
      <c r="AV132" s="1260"/>
      <c r="AW132" s="90"/>
      <c r="AX132" s="90"/>
    </row>
    <row r="133" spans="2:50" ht="13.5" customHeight="1">
      <c r="B133" s="1208"/>
      <c r="C133" s="1211"/>
      <c r="D133" s="1212"/>
      <c r="E133" s="1218"/>
      <c r="F133" s="1219"/>
      <c r="G133" s="1219"/>
      <c r="H133" s="1220"/>
      <c r="I133" s="638" t="s">
        <v>225</v>
      </c>
      <c r="J133" s="168"/>
      <c r="K133" s="168"/>
      <c r="L133" s="168"/>
      <c r="M133" s="168"/>
      <c r="N133" s="168"/>
      <c r="O133" s="168"/>
      <c r="P133" s="168" t="s">
        <v>482</v>
      </c>
      <c r="Q133" s="639"/>
      <c r="R133" s="179" t="s">
        <v>614</v>
      </c>
      <c r="S133" s="1261">
        <f>IF(P133="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132.59</v>
      </c>
      <c r="T133" s="1261"/>
      <c r="U133" s="168" t="s">
        <v>226</v>
      </c>
      <c r="V133" s="640" t="s">
        <v>626</v>
      </c>
      <c r="W133" s="641">
        <f>W122</f>
        <v>-37.96</v>
      </c>
      <c r="X133" s="642" t="s">
        <v>686</v>
      </c>
      <c r="Y133" s="623" t="s">
        <v>647</v>
      </c>
      <c r="Z133" s="1295">
        <f>IF('様式11-5'!Y$1="LPG",0,AB$25)</f>
        <v>735.09289099526063</v>
      </c>
      <c r="AA133" s="1295"/>
      <c r="AB133" s="168" t="s">
        <v>662</v>
      </c>
      <c r="AC133" s="168"/>
      <c r="AD133" s="168"/>
      <c r="AE133" s="168"/>
      <c r="AF133" s="168"/>
      <c r="AG133" s="168"/>
      <c r="AH133" s="1263">
        <f>(S133+W133)*Z133</f>
        <v>69561.840274881513</v>
      </c>
      <c r="AI133" s="1264"/>
      <c r="AJ133" s="1264"/>
      <c r="AK133" s="1265"/>
      <c r="AL133" s="1228"/>
      <c r="AM133" s="1229"/>
      <c r="AN133" s="1232"/>
      <c r="AO133" s="1233"/>
      <c r="AP133" s="1242"/>
      <c r="AQ133" s="1243"/>
      <c r="AR133" s="1246"/>
      <c r="AS133" s="1247"/>
      <c r="AT133" s="1247"/>
      <c r="AU133" s="1250"/>
      <c r="AV133" s="1251"/>
      <c r="AW133" s="90"/>
      <c r="AX133" s="90"/>
    </row>
    <row r="134" spans="2:50" ht="13.5" customHeight="1">
      <c r="B134" s="1208"/>
      <c r="C134" s="1211"/>
      <c r="D134" s="1212"/>
      <c r="E134" s="1270" t="s">
        <v>222</v>
      </c>
      <c r="F134" s="1271"/>
      <c r="G134" s="1271"/>
      <c r="H134" s="1272"/>
      <c r="I134" s="631"/>
      <c r="J134" s="170"/>
      <c r="K134" s="170"/>
      <c r="L134" s="170"/>
      <c r="M134" s="170"/>
      <c r="N134" s="170"/>
      <c r="O134" s="170"/>
      <c r="P134" s="170"/>
      <c r="Q134" s="632"/>
      <c r="R134" s="172"/>
      <c r="S134" s="172"/>
      <c r="T134" s="170"/>
      <c r="U134" s="170"/>
      <c r="V134" s="170"/>
      <c r="W134" s="633"/>
      <c r="X134" s="634"/>
      <c r="Y134" s="634"/>
      <c r="Z134" s="1266">
        <f>SUM(Z133:Z133)</f>
        <v>735.09289099526063</v>
      </c>
      <c r="AA134" s="1266"/>
      <c r="AB134" s="635" t="s">
        <v>221</v>
      </c>
      <c r="AC134" s="635"/>
      <c r="AD134" s="170"/>
      <c r="AE134" s="170"/>
      <c r="AF134" s="170"/>
      <c r="AG134" s="170"/>
      <c r="AH134" s="1267">
        <f>SUM(AH132:AK133)</f>
        <v>74181.840274881513</v>
      </c>
      <c r="AI134" s="1268"/>
      <c r="AJ134" s="1268"/>
      <c r="AK134" s="1269"/>
      <c r="AL134" s="1238"/>
      <c r="AM134" s="1239"/>
      <c r="AN134" s="1240"/>
      <c r="AO134" s="1241"/>
      <c r="AP134" s="1244"/>
      <c r="AQ134" s="1245"/>
      <c r="AR134" s="1248"/>
      <c r="AS134" s="1249"/>
      <c r="AT134" s="1249"/>
      <c r="AU134" s="1252"/>
      <c r="AV134" s="1253"/>
      <c r="AW134" s="90"/>
      <c r="AX134" s="90"/>
    </row>
    <row r="135" spans="2:50" ht="13.5" customHeight="1">
      <c r="B135" s="1208"/>
      <c r="C135" s="1211"/>
      <c r="D135" s="1212"/>
      <c r="E135" s="1274" t="s">
        <v>641</v>
      </c>
      <c r="F135" s="1216"/>
      <c r="G135" s="1216"/>
      <c r="H135" s="1217"/>
      <c r="I135" s="614" t="s">
        <v>232</v>
      </c>
      <c r="J135" s="173"/>
      <c r="K135" s="173"/>
      <c r="L135" s="173"/>
      <c r="M135" s="173"/>
      <c r="N135" s="173"/>
      <c r="O135" s="173"/>
      <c r="P135" s="173"/>
      <c r="Q135" s="615"/>
      <c r="R135" s="1224">
        <f>$R$36</f>
        <v>0</v>
      </c>
      <c r="S135" s="1224"/>
      <c r="T135" s="173" t="s">
        <v>231</v>
      </c>
      <c r="U135" s="173"/>
      <c r="V135" s="174"/>
      <c r="W135" s="174"/>
      <c r="X135" s="174"/>
      <c r="Y135" s="174"/>
      <c r="Z135" s="174"/>
      <c r="AA135" s="174"/>
      <c r="AB135" s="173">
        <v>1</v>
      </c>
      <c r="AC135" s="387" t="s">
        <v>229</v>
      </c>
      <c r="AD135" s="173"/>
      <c r="AE135" s="173"/>
      <c r="AF135" s="173"/>
      <c r="AG135" s="173"/>
      <c r="AH135" s="1223">
        <f>R135*AB135</f>
        <v>0</v>
      </c>
      <c r="AI135" s="1224"/>
      <c r="AJ135" s="1224"/>
      <c r="AK135" s="1225"/>
      <c r="AL135" s="1228" t="s">
        <v>649</v>
      </c>
      <c r="AM135" s="1229"/>
      <c r="AN135" s="1232">
        <f>AN36</f>
        <v>6</v>
      </c>
      <c r="AO135" s="1233"/>
      <c r="AP135" s="1242" t="s">
        <v>645</v>
      </c>
      <c r="AQ135" s="1243"/>
      <c r="AR135" s="1246">
        <f>AN135*X137/1000</f>
        <v>0</v>
      </c>
      <c r="AS135" s="1247"/>
      <c r="AT135" s="1247"/>
      <c r="AU135" s="1250" t="s">
        <v>220</v>
      </c>
      <c r="AV135" s="1251"/>
      <c r="AW135" s="90"/>
      <c r="AX135" s="90"/>
    </row>
    <row r="136" spans="2:50" ht="13.5" customHeight="1">
      <c r="B136" s="1208"/>
      <c r="C136" s="1211"/>
      <c r="D136" s="1212"/>
      <c r="E136" s="1218"/>
      <c r="F136" s="1219"/>
      <c r="G136" s="1219"/>
      <c r="H136" s="1220"/>
      <c r="I136" s="638" t="s">
        <v>225</v>
      </c>
      <c r="J136" s="168"/>
      <c r="K136" s="168"/>
      <c r="L136" s="168"/>
      <c r="M136" s="168"/>
      <c r="N136" s="168"/>
      <c r="O136" s="168"/>
      <c r="P136" s="168"/>
      <c r="Q136" s="639"/>
      <c r="R136" s="1290">
        <f>$R$37</f>
        <v>296</v>
      </c>
      <c r="S136" s="1291"/>
      <c r="T136" s="168" t="s">
        <v>226</v>
      </c>
      <c r="U136" s="168"/>
      <c r="V136" s="168"/>
      <c r="W136" s="168"/>
      <c r="X136" s="1292">
        <f>IF('様式11-5'!Y$1="LPG",AB$25,0)</f>
        <v>0</v>
      </c>
      <c r="Y136" s="1293"/>
      <c r="Z136" s="168" t="s">
        <v>623</v>
      </c>
      <c r="AA136" s="168"/>
      <c r="AB136" s="168"/>
      <c r="AC136" s="169"/>
      <c r="AD136" s="168"/>
      <c r="AE136" s="168"/>
      <c r="AF136" s="168"/>
      <c r="AG136" s="168"/>
      <c r="AH136" s="1263">
        <f>R136*X136</f>
        <v>0</v>
      </c>
      <c r="AI136" s="1264"/>
      <c r="AJ136" s="1264"/>
      <c r="AK136" s="1265"/>
      <c r="AL136" s="1228"/>
      <c r="AM136" s="1229"/>
      <c r="AN136" s="1232"/>
      <c r="AO136" s="1233"/>
      <c r="AP136" s="1242"/>
      <c r="AQ136" s="1243"/>
      <c r="AR136" s="1246"/>
      <c r="AS136" s="1247"/>
      <c r="AT136" s="1247"/>
      <c r="AU136" s="1250"/>
      <c r="AV136" s="1251"/>
      <c r="AW136" s="90"/>
      <c r="AX136" s="90"/>
    </row>
    <row r="137" spans="2:50" ht="13.5" customHeight="1" thickBot="1">
      <c r="B137" s="1208"/>
      <c r="C137" s="1213"/>
      <c r="D137" s="1214"/>
      <c r="E137" s="1270" t="s">
        <v>222</v>
      </c>
      <c r="F137" s="1271"/>
      <c r="G137" s="1271"/>
      <c r="H137" s="1272"/>
      <c r="I137" s="631"/>
      <c r="J137" s="170"/>
      <c r="K137" s="170"/>
      <c r="L137" s="170"/>
      <c r="M137" s="170"/>
      <c r="N137" s="170"/>
      <c r="O137" s="170"/>
      <c r="P137" s="170"/>
      <c r="Q137" s="632"/>
      <c r="R137" s="172"/>
      <c r="S137" s="172"/>
      <c r="T137" s="170"/>
      <c r="U137" s="170"/>
      <c r="V137" s="170"/>
      <c r="W137" s="633"/>
      <c r="X137" s="1294">
        <f>SUM(X136:Y136)</f>
        <v>0</v>
      </c>
      <c r="Y137" s="1294"/>
      <c r="Z137" s="170" t="s">
        <v>221</v>
      </c>
      <c r="AA137" s="170"/>
      <c r="AB137" s="170"/>
      <c r="AC137" s="171"/>
      <c r="AD137" s="170"/>
      <c r="AE137" s="170"/>
      <c r="AF137" s="170"/>
      <c r="AG137" s="170"/>
      <c r="AH137" s="1267">
        <f>SUM(AH135:AK136)</f>
        <v>0</v>
      </c>
      <c r="AI137" s="1268"/>
      <c r="AJ137" s="1268"/>
      <c r="AK137" s="1269"/>
      <c r="AL137" s="1238"/>
      <c r="AM137" s="1239"/>
      <c r="AN137" s="1240"/>
      <c r="AO137" s="1241"/>
      <c r="AP137" s="1244"/>
      <c r="AQ137" s="1245"/>
      <c r="AR137" s="1248"/>
      <c r="AS137" s="1249"/>
      <c r="AT137" s="1249"/>
      <c r="AU137" s="1252"/>
      <c r="AV137" s="1253"/>
      <c r="AW137" s="90"/>
      <c r="AX137" s="90"/>
    </row>
    <row r="138" spans="2:50" ht="13.5" customHeight="1">
      <c r="B138" s="1234" t="s">
        <v>259</v>
      </c>
      <c r="C138" s="981"/>
      <c r="D138" s="981"/>
      <c r="E138" s="980" t="s">
        <v>173</v>
      </c>
      <c r="F138" s="981"/>
      <c r="G138" s="981"/>
      <c r="H138" s="982"/>
      <c r="I138" s="980" t="s">
        <v>258</v>
      </c>
      <c r="J138" s="981"/>
      <c r="K138" s="981"/>
      <c r="L138" s="981"/>
      <c r="M138" s="981"/>
      <c r="N138" s="981"/>
      <c r="O138" s="981"/>
      <c r="P138" s="981"/>
      <c r="Q138" s="982"/>
      <c r="R138" s="980" t="s">
        <v>257</v>
      </c>
      <c r="S138" s="981"/>
      <c r="T138" s="981"/>
      <c r="U138" s="981"/>
      <c r="V138" s="981"/>
      <c r="W138" s="981"/>
      <c r="X138" s="981"/>
      <c r="Y138" s="981"/>
      <c r="Z138" s="981"/>
      <c r="AA138" s="981"/>
      <c r="AB138" s="981"/>
      <c r="AC138" s="981"/>
      <c r="AD138" s="981"/>
      <c r="AE138" s="981"/>
      <c r="AF138" s="981"/>
      <c r="AG138" s="982"/>
      <c r="AH138" s="980" t="s">
        <v>256</v>
      </c>
      <c r="AI138" s="981"/>
      <c r="AJ138" s="981"/>
      <c r="AK138" s="1235"/>
      <c r="AL138" s="1236" t="s">
        <v>173</v>
      </c>
      <c r="AM138" s="1237"/>
      <c r="AN138" s="1010" t="s">
        <v>255</v>
      </c>
      <c r="AO138" s="1011"/>
      <c r="AP138" s="1011"/>
      <c r="AQ138" s="1206"/>
      <c r="AR138" s="1010" t="s">
        <v>254</v>
      </c>
      <c r="AS138" s="1011"/>
      <c r="AT138" s="1011"/>
      <c r="AU138" s="1011"/>
      <c r="AV138" s="1012"/>
      <c r="AW138" s="90"/>
      <c r="AX138" s="90"/>
    </row>
    <row r="139" spans="2:50" ht="13.5" customHeight="1">
      <c r="B139" s="1207" t="s">
        <v>490</v>
      </c>
      <c r="C139" s="1209" t="s">
        <v>253</v>
      </c>
      <c r="D139" s="1210"/>
      <c r="E139" s="1215" t="s">
        <v>252</v>
      </c>
      <c r="F139" s="1216"/>
      <c r="G139" s="1216"/>
      <c r="H139" s="1217"/>
      <c r="I139" s="614" t="s">
        <v>232</v>
      </c>
      <c r="J139" s="173"/>
      <c r="K139" s="173"/>
      <c r="L139" s="173"/>
      <c r="M139" s="173"/>
      <c r="N139" s="173"/>
      <c r="O139" s="173"/>
      <c r="P139" s="173"/>
      <c r="Q139" s="615"/>
      <c r="R139" s="1221">
        <f>IF($AJ$16+$AJ$18+$AJ$20+$AJ$22=0,0,1644.76)</f>
        <v>1644.76</v>
      </c>
      <c r="S139" s="1221"/>
      <c r="T139" s="173" t="s">
        <v>250</v>
      </c>
      <c r="U139" s="173"/>
      <c r="V139" s="173"/>
      <c r="W139" s="1222">
        <f>$W$29</f>
        <v>5.5335145888594157</v>
      </c>
      <c r="X139" s="1222"/>
      <c r="Y139" s="173" t="s">
        <v>633</v>
      </c>
      <c r="Z139" s="173"/>
      <c r="AA139" s="173">
        <v>1</v>
      </c>
      <c r="AB139" s="173" t="s">
        <v>248</v>
      </c>
      <c r="AC139" s="173"/>
      <c r="AD139" s="181">
        <v>0.85</v>
      </c>
      <c r="AE139" s="173" t="s">
        <v>247</v>
      </c>
      <c r="AF139" s="173"/>
      <c r="AG139" s="173"/>
      <c r="AH139" s="1223">
        <f>R139*W139*AA139*AD139</f>
        <v>7736.1079368965502</v>
      </c>
      <c r="AI139" s="1224"/>
      <c r="AJ139" s="1224"/>
      <c r="AK139" s="1225"/>
      <c r="AL139" s="1226" t="s">
        <v>166</v>
      </c>
      <c r="AM139" s="1227"/>
      <c r="AN139" s="1230">
        <f>AN40</f>
        <v>0.43099999999999999</v>
      </c>
      <c r="AO139" s="1231"/>
      <c r="AP139" s="1255" t="s">
        <v>634</v>
      </c>
      <c r="AQ139" s="1256"/>
      <c r="AR139" s="1257">
        <f>AN139*AB142/1000</f>
        <v>3.3682478514588859E-2</v>
      </c>
      <c r="AS139" s="1258"/>
      <c r="AT139" s="1258"/>
      <c r="AU139" s="1255" t="s">
        <v>220</v>
      </c>
      <c r="AV139" s="1276"/>
      <c r="AW139" s="90"/>
      <c r="AX139" s="90"/>
    </row>
    <row r="140" spans="2:50" ht="13.5" customHeight="1">
      <c r="B140" s="1208"/>
      <c r="C140" s="1211"/>
      <c r="D140" s="1212"/>
      <c r="E140" s="1218"/>
      <c r="F140" s="1219"/>
      <c r="G140" s="1219"/>
      <c r="H140" s="1220"/>
      <c r="I140" s="1278" t="s">
        <v>225</v>
      </c>
      <c r="J140" s="1229"/>
      <c r="K140" s="1279"/>
      <c r="L140" s="1280" t="s">
        <v>658</v>
      </c>
      <c r="M140" s="1229"/>
      <c r="N140" s="1229"/>
      <c r="O140" s="1279"/>
      <c r="P140" s="1281" t="s">
        <v>663</v>
      </c>
      <c r="Q140" s="1282"/>
      <c r="R140" s="179" t="s">
        <v>651</v>
      </c>
      <c r="S140" s="178">
        <f>IF(P140="夏季",17.25,16.16)</f>
        <v>16.16</v>
      </c>
      <c r="T140" s="616" t="s">
        <v>652</v>
      </c>
      <c r="U140" s="617">
        <f>$U$30</f>
        <v>-5.0199999999999996</v>
      </c>
      <c r="V140" s="616" t="s">
        <v>636</v>
      </c>
      <c r="W140" s="618">
        <f>$W$30</f>
        <v>3.36</v>
      </c>
      <c r="X140" s="619" t="s">
        <v>684</v>
      </c>
      <c r="Y140" s="169" t="s">
        <v>239</v>
      </c>
      <c r="Z140" s="619"/>
      <c r="AA140" s="177"/>
      <c r="AB140" s="1283">
        <f>AD$17+AD$19+AD$23</f>
        <v>78.149602122015907</v>
      </c>
      <c r="AC140" s="1283"/>
      <c r="AD140" s="169" t="s">
        <v>653</v>
      </c>
      <c r="AE140" s="169"/>
      <c r="AF140" s="169"/>
      <c r="AG140" s="620"/>
      <c r="AH140" s="1284">
        <f>(S140+U140+W140)*AB140</f>
        <v>1133.1692307692306</v>
      </c>
      <c r="AI140" s="1285"/>
      <c r="AJ140" s="1285"/>
      <c r="AK140" s="1286"/>
      <c r="AL140" s="1228"/>
      <c r="AM140" s="1229"/>
      <c r="AN140" s="1232"/>
      <c r="AO140" s="1233"/>
      <c r="AP140" s="1242"/>
      <c r="AQ140" s="1243"/>
      <c r="AR140" s="1246"/>
      <c r="AS140" s="1247"/>
      <c r="AT140" s="1247"/>
      <c r="AU140" s="1242"/>
      <c r="AV140" s="1277"/>
      <c r="AW140" s="90"/>
      <c r="AX140" s="90"/>
    </row>
    <row r="141" spans="2:50" ht="13.5" customHeight="1">
      <c r="B141" s="1208"/>
      <c r="C141" s="1211"/>
      <c r="D141" s="1212"/>
      <c r="E141" s="1218"/>
      <c r="F141" s="1219"/>
      <c r="G141" s="1219"/>
      <c r="H141" s="1220"/>
      <c r="I141" s="621"/>
      <c r="J141" s="622"/>
      <c r="K141" s="622"/>
      <c r="L141" s="623"/>
      <c r="M141" s="623"/>
      <c r="N141" s="623"/>
      <c r="O141" s="623"/>
      <c r="P141" s="623"/>
      <c r="Q141" s="624"/>
      <c r="R141" s="176"/>
      <c r="S141" s="625" t="s">
        <v>238</v>
      </c>
      <c r="T141" s="643"/>
      <c r="U141" s="644" t="s">
        <v>237</v>
      </c>
      <c r="V141" s="643"/>
      <c r="W141" s="628" t="s">
        <v>236</v>
      </c>
      <c r="Y141" s="175"/>
      <c r="AA141" s="93"/>
      <c r="AB141" s="386"/>
      <c r="AC141" s="386"/>
      <c r="AD141" s="175"/>
      <c r="AE141" s="175"/>
      <c r="AF141" s="175"/>
      <c r="AG141" s="630"/>
      <c r="AH141" s="1287"/>
      <c r="AI141" s="1288"/>
      <c r="AJ141" s="1288"/>
      <c r="AK141" s="1289"/>
      <c r="AL141" s="1228"/>
      <c r="AM141" s="1229"/>
      <c r="AN141" s="1232"/>
      <c r="AO141" s="1233"/>
      <c r="AP141" s="1242"/>
      <c r="AQ141" s="1243"/>
      <c r="AR141" s="1246"/>
      <c r="AS141" s="1247"/>
      <c r="AT141" s="1247"/>
      <c r="AU141" s="1242"/>
      <c r="AV141" s="1277"/>
      <c r="AW141" s="90"/>
      <c r="AX141" s="90"/>
    </row>
    <row r="142" spans="2:50" ht="13.5" customHeight="1">
      <c r="B142" s="1208"/>
      <c r="C142" s="1213"/>
      <c r="D142" s="1214"/>
      <c r="E142" s="1270" t="s">
        <v>222</v>
      </c>
      <c r="F142" s="1271"/>
      <c r="G142" s="1271"/>
      <c r="H142" s="1272"/>
      <c r="I142" s="631"/>
      <c r="J142" s="170"/>
      <c r="K142" s="170"/>
      <c r="L142" s="170"/>
      <c r="M142" s="170"/>
      <c r="N142" s="170"/>
      <c r="O142" s="170"/>
      <c r="P142" s="170"/>
      <c r="Q142" s="632"/>
      <c r="R142" s="172"/>
      <c r="S142" s="172"/>
      <c r="T142" s="170"/>
      <c r="U142" s="170"/>
      <c r="V142" s="170"/>
      <c r="W142" s="633"/>
      <c r="X142" s="634"/>
      <c r="Y142" s="634"/>
      <c r="Z142" s="635"/>
      <c r="AA142" s="636"/>
      <c r="AB142" s="1273">
        <f>SUM(AB140:AC140)</f>
        <v>78.149602122015907</v>
      </c>
      <c r="AC142" s="1273"/>
      <c r="AD142" s="637" t="s">
        <v>235</v>
      </c>
      <c r="AE142" s="170"/>
      <c r="AF142" s="170"/>
      <c r="AG142" s="170"/>
      <c r="AH142" s="1267">
        <f>SUM(AH139:AK140)</f>
        <v>8869.2771676657812</v>
      </c>
      <c r="AI142" s="1268"/>
      <c r="AJ142" s="1268"/>
      <c r="AK142" s="1269"/>
      <c r="AL142" s="1228"/>
      <c r="AM142" s="1229"/>
      <c r="AN142" s="1232"/>
      <c r="AO142" s="1233"/>
      <c r="AP142" s="1242"/>
      <c r="AQ142" s="1243"/>
      <c r="AR142" s="1246"/>
      <c r="AS142" s="1247"/>
      <c r="AT142" s="1247"/>
      <c r="AU142" s="1242"/>
      <c r="AV142" s="1277"/>
      <c r="AW142" s="90"/>
      <c r="AX142" s="90"/>
    </row>
    <row r="143" spans="2:50" ht="13.5" customHeight="1">
      <c r="B143" s="1208"/>
      <c r="C143" s="1209" t="s">
        <v>234</v>
      </c>
      <c r="D143" s="1210"/>
      <c r="E143" s="1274" t="s">
        <v>233</v>
      </c>
      <c r="F143" s="1216"/>
      <c r="G143" s="1216"/>
      <c r="H143" s="1217"/>
      <c r="I143" s="614" t="s">
        <v>232</v>
      </c>
      <c r="J143" s="173"/>
      <c r="K143" s="173"/>
      <c r="L143" s="173"/>
      <c r="M143" s="173"/>
      <c r="N143" s="173"/>
      <c r="O143" s="173"/>
      <c r="P143" s="173"/>
      <c r="Q143" s="615"/>
      <c r="R143" s="354" t="s">
        <v>639</v>
      </c>
      <c r="S143" s="1275">
        <f>IF('様式11-5'!Y$1="LPG",0,IF(AD$24&lt;50,料金単価!$C$7,(IF(AD$24&lt;100,料金単価!$C$8,IF($AD$24&lt;250,料金単価!$C$9,IF($AD$24&lt;500,料金単価!$C$10,IF($AD$24&lt;800,料金単価!$C$11,料金単価!$C$12)))))))</f>
        <v>1210</v>
      </c>
      <c r="T143" s="1275"/>
      <c r="U143" s="173" t="s">
        <v>231</v>
      </c>
      <c r="V143" s="388"/>
      <c r="W143" s="174"/>
      <c r="X143" s="174"/>
      <c r="Y143" s="174"/>
      <c r="Z143" s="174"/>
      <c r="AA143" s="174"/>
      <c r="AB143" s="173">
        <v>1</v>
      </c>
      <c r="AC143" s="387" t="s">
        <v>229</v>
      </c>
      <c r="AD143" s="173"/>
      <c r="AE143" s="173"/>
      <c r="AF143" s="173"/>
      <c r="AG143" s="173"/>
      <c r="AH143" s="1223">
        <f>S143*AB143</f>
        <v>1210</v>
      </c>
      <c r="AI143" s="1224"/>
      <c r="AJ143" s="1224"/>
      <c r="AK143" s="1225"/>
      <c r="AL143" s="1254" t="s">
        <v>233</v>
      </c>
      <c r="AM143" s="1227"/>
      <c r="AN143" s="1230">
        <f>AN44</f>
        <v>2.29</v>
      </c>
      <c r="AO143" s="1231"/>
      <c r="AP143" s="1255" t="s">
        <v>615</v>
      </c>
      <c r="AQ143" s="1256"/>
      <c r="AR143" s="1257">
        <f>AN143*X145/1000</f>
        <v>0</v>
      </c>
      <c r="AS143" s="1258"/>
      <c r="AT143" s="1258"/>
      <c r="AU143" s="1259" t="s">
        <v>220</v>
      </c>
      <c r="AV143" s="1260"/>
      <c r="AW143" s="90"/>
      <c r="AX143" s="90"/>
    </row>
    <row r="144" spans="2:50" ht="13.5" customHeight="1">
      <c r="B144" s="1208"/>
      <c r="C144" s="1211"/>
      <c r="D144" s="1212"/>
      <c r="E144" s="1218"/>
      <c r="F144" s="1219"/>
      <c r="G144" s="1219"/>
      <c r="H144" s="1220"/>
      <c r="I144" s="638" t="s">
        <v>225</v>
      </c>
      <c r="J144" s="168"/>
      <c r="K144" s="168"/>
      <c r="L144" s="168"/>
      <c r="M144" s="168"/>
      <c r="N144" s="168"/>
      <c r="O144" s="168"/>
      <c r="P144" s="168" t="s">
        <v>228</v>
      </c>
      <c r="Q144" s="639"/>
      <c r="R144" s="179" t="s">
        <v>616</v>
      </c>
      <c r="S144" s="1261">
        <f>IF(P144="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107.74</v>
      </c>
      <c r="T144" s="1261"/>
      <c r="U144" s="168" t="s">
        <v>226</v>
      </c>
      <c r="V144" s="640" t="s">
        <v>626</v>
      </c>
      <c r="W144" s="641">
        <f>W133</f>
        <v>-37.96</v>
      </c>
      <c r="X144" s="642" t="s">
        <v>618</v>
      </c>
      <c r="Y144" s="623" t="s">
        <v>628</v>
      </c>
      <c r="Z144" s="1295">
        <f>IF('様式11-5'!Y$1="LPG",0,AD$24)</f>
        <v>0</v>
      </c>
      <c r="AA144" s="1295"/>
      <c r="AB144" s="168" t="s">
        <v>623</v>
      </c>
      <c r="AC144" s="168"/>
      <c r="AD144" s="168"/>
      <c r="AE144" s="168"/>
      <c r="AF144" s="168"/>
      <c r="AG144" s="168"/>
      <c r="AH144" s="1263">
        <f>(S144+W144)*Z144</f>
        <v>0</v>
      </c>
      <c r="AI144" s="1264"/>
      <c r="AJ144" s="1264"/>
      <c r="AK144" s="1265"/>
      <c r="AL144" s="1228"/>
      <c r="AM144" s="1229"/>
      <c r="AN144" s="1232"/>
      <c r="AO144" s="1233"/>
      <c r="AP144" s="1242"/>
      <c r="AQ144" s="1243"/>
      <c r="AR144" s="1246"/>
      <c r="AS144" s="1247"/>
      <c r="AT144" s="1247"/>
      <c r="AU144" s="1250"/>
      <c r="AV144" s="1251"/>
      <c r="AW144" s="90"/>
      <c r="AX144" s="90"/>
    </row>
    <row r="145" spans="2:50" ht="13.5" customHeight="1">
      <c r="B145" s="1208"/>
      <c r="C145" s="1211"/>
      <c r="D145" s="1212"/>
      <c r="E145" s="1270" t="s">
        <v>222</v>
      </c>
      <c r="F145" s="1271"/>
      <c r="G145" s="1271"/>
      <c r="H145" s="1272"/>
      <c r="I145" s="631"/>
      <c r="J145" s="170"/>
      <c r="K145" s="170"/>
      <c r="L145" s="170"/>
      <c r="M145" s="170"/>
      <c r="N145" s="170"/>
      <c r="O145" s="170"/>
      <c r="P145" s="170"/>
      <c r="Q145" s="632"/>
      <c r="R145" s="172"/>
      <c r="S145" s="172"/>
      <c r="T145" s="170"/>
      <c r="U145" s="170"/>
      <c r="V145" s="170"/>
      <c r="W145" s="633"/>
      <c r="X145" s="634"/>
      <c r="Y145" s="634"/>
      <c r="Z145" s="1266">
        <f>SUM(Z144:Z144)</f>
        <v>0</v>
      </c>
      <c r="AA145" s="1266"/>
      <c r="AB145" s="635" t="s">
        <v>221</v>
      </c>
      <c r="AC145" s="635"/>
      <c r="AD145" s="170"/>
      <c r="AE145" s="170"/>
      <c r="AF145" s="170"/>
      <c r="AG145" s="170"/>
      <c r="AH145" s="1267">
        <f>SUM(AH143:AK144)</f>
        <v>1210</v>
      </c>
      <c r="AI145" s="1268"/>
      <c r="AJ145" s="1268"/>
      <c r="AK145" s="1269"/>
      <c r="AL145" s="1238"/>
      <c r="AM145" s="1239"/>
      <c r="AN145" s="1240"/>
      <c r="AO145" s="1241"/>
      <c r="AP145" s="1244"/>
      <c r="AQ145" s="1245"/>
      <c r="AR145" s="1248"/>
      <c r="AS145" s="1249"/>
      <c r="AT145" s="1249"/>
      <c r="AU145" s="1252"/>
      <c r="AV145" s="1253"/>
      <c r="AW145" s="90"/>
      <c r="AX145" s="90"/>
    </row>
    <row r="146" spans="2:50" ht="13.5" customHeight="1">
      <c r="B146" s="1208"/>
      <c r="C146" s="1211"/>
      <c r="D146" s="1212"/>
      <c r="E146" s="1274" t="s">
        <v>641</v>
      </c>
      <c r="F146" s="1216"/>
      <c r="G146" s="1216"/>
      <c r="H146" s="1217"/>
      <c r="I146" s="614" t="s">
        <v>232</v>
      </c>
      <c r="J146" s="173"/>
      <c r="K146" s="173"/>
      <c r="L146" s="173"/>
      <c r="M146" s="173"/>
      <c r="N146" s="173"/>
      <c r="O146" s="173"/>
      <c r="P146" s="173"/>
      <c r="Q146" s="615"/>
      <c r="R146" s="1224">
        <f>$R$36</f>
        <v>0</v>
      </c>
      <c r="S146" s="1224"/>
      <c r="T146" s="173" t="s">
        <v>231</v>
      </c>
      <c r="U146" s="173"/>
      <c r="V146" s="174"/>
      <c r="W146" s="174"/>
      <c r="X146" s="174"/>
      <c r="Y146" s="174"/>
      <c r="Z146" s="174"/>
      <c r="AA146" s="174"/>
      <c r="AB146" s="173">
        <v>1</v>
      </c>
      <c r="AC146" s="387" t="s">
        <v>229</v>
      </c>
      <c r="AD146" s="173"/>
      <c r="AE146" s="173"/>
      <c r="AF146" s="173"/>
      <c r="AG146" s="173"/>
      <c r="AH146" s="1223">
        <f>R146*AB146</f>
        <v>0</v>
      </c>
      <c r="AI146" s="1224"/>
      <c r="AJ146" s="1224"/>
      <c r="AK146" s="1225"/>
      <c r="AL146" s="1228" t="s">
        <v>641</v>
      </c>
      <c r="AM146" s="1229"/>
      <c r="AN146" s="1232">
        <f>AN47</f>
        <v>6</v>
      </c>
      <c r="AO146" s="1233"/>
      <c r="AP146" s="1242" t="s">
        <v>645</v>
      </c>
      <c r="AQ146" s="1243"/>
      <c r="AR146" s="1246">
        <f>AN146*X148/1000</f>
        <v>0</v>
      </c>
      <c r="AS146" s="1247"/>
      <c r="AT146" s="1247"/>
      <c r="AU146" s="1250" t="s">
        <v>220</v>
      </c>
      <c r="AV146" s="1251"/>
      <c r="AW146" s="90"/>
      <c r="AX146" s="90"/>
    </row>
    <row r="147" spans="2:50" ht="13.5" customHeight="1">
      <c r="B147" s="1208"/>
      <c r="C147" s="1211"/>
      <c r="D147" s="1212"/>
      <c r="E147" s="1218"/>
      <c r="F147" s="1219"/>
      <c r="G147" s="1219"/>
      <c r="H147" s="1220"/>
      <c r="I147" s="638" t="s">
        <v>225</v>
      </c>
      <c r="J147" s="168"/>
      <c r="K147" s="168"/>
      <c r="L147" s="168"/>
      <c r="M147" s="168"/>
      <c r="N147" s="168"/>
      <c r="O147" s="168"/>
      <c r="P147" s="168"/>
      <c r="Q147" s="639"/>
      <c r="R147" s="1290">
        <f>$R$37</f>
        <v>296</v>
      </c>
      <c r="S147" s="1291"/>
      <c r="T147" s="168" t="s">
        <v>226</v>
      </c>
      <c r="U147" s="168"/>
      <c r="V147" s="168"/>
      <c r="W147" s="168"/>
      <c r="X147" s="1292">
        <f>IF('様式11-5'!Y$1="LPG",AB$25,0)</f>
        <v>0</v>
      </c>
      <c r="Y147" s="1293"/>
      <c r="Z147" s="168" t="s">
        <v>623</v>
      </c>
      <c r="AA147" s="168"/>
      <c r="AB147" s="168"/>
      <c r="AC147" s="169"/>
      <c r="AD147" s="168"/>
      <c r="AE147" s="168"/>
      <c r="AF147" s="168"/>
      <c r="AG147" s="168"/>
      <c r="AH147" s="1263">
        <f>R147*X147</f>
        <v>0</v>
      </c>
      <c r="AI147" s="1264"/>
      <c r="AJ147" s="1264"/>
      <c r="AK147" s="1265"/>
      <c r="AL147" s="1228"/>
      <c r="AM147" s="1229"/>
      <c r="AN147" s="1232"/>
      <c r="AO147" s="1233"/>
      <c r="AP147" s="1242"/>
      <c r="AQ147" s="1243"/>
      <c r="AR147" s="1246"/>
      <c r="AS147" s="1247"/>
      <c r="AT147" s="1247"/>
      <c r="AU147" s="1250"/>
      <c r="AV147" s="1251"/>
      <c r="AW147" s="90"/>
      <c r="AX147" s="90"/>
    </row>
    <row r="148" spans="2:50" ht="13.5" customHeight="1" thickBot="1">
      <c r="B148" s="1208"/>
      <c r="C148" s="1213"/>
      <c r="D148" s="1214"/>
      <c r="E148" s="1270" t="s">
        <v>222</v>
      </c>
      <c r="F148" s="1271"/>
      <c r="G148" s="1271"/>
      <c r="H148" s="1272"/>
      <c r="I148" s="631"/>
      <c r="J148" s="170"/>
      <c r="K148" s="170"/>
      <c r="L148" s="170"/>
      <c r="M148" s="170"/>
      <c r="N148" s="170"/>
      <c r="O148" s="170"/>
      <c r="P148" s="170"/>
      <c r="Q148" s="632"/>
      <c r="R148" s="172"/>
      <c r="S148" s="172"/>
      <c r="T148" s="170"/>
      <c r="U148" s="170"/>
      <c r="V148" s="170"/>
      <c r="W148" s="633"/>
      <c r="X148" s="1294">
        <f>SUM(X147:Y147)</f>
        <v>0</v>
      </c>
      <c r="Y148" s="1294"/>
      <c r="Z148" s="170" t="s">
        <v>221</v>
      </c>
      <c r="AA148" s="170"/>
      <c r="AB148" s="170"/>
      <c r="AC148" s="171"/>
      <c r="AD148" s="170"/>
      <c r="AE148" s="170"/>
      <c r="AF148" s="170"/>
      <c r="AG148" s="170"/>
      <c r="AH148" s="1267">
        <f>SUM(AH146:AK147)</f>
        <v>0</v>
      </c>
      <c r="AI148" s="1268"/>
      <c r="AJ148" s="1268"/>
      <c r="AK148" s="1269"/>
      <c r="AL148" s="1238"/>
      <c r="AM148" s="1239"/>
      <c r="AN148" s="1240"/>
      <c r="AO148" s="1241"/>
      <c r="AP148" s="1244"/>
      <c r="AQ148" s="1245"/>
      <c r="AR148" s="1248"/>
      <c r="AS148" s="1249"/>
      <c r="AT148" s="1249"/>
      <c r="AU148" s="1252"/>
      <c r="AV148" s="1253"/>
      <c r="AW148" s="90"/>
      <c r="AX148" s="90"/>
    </row>
    <row r="149" spans="2:50" ht="13.5" customHeight="1">
      <c r="B149" s="1234" t="s">
        <v>259</v>
      </c>
      <c r="C149" s="981"/>
      <c r="D149" s="981"/>
      <c r="E149" s="980" t="s">
        <v>173</v>
      </c>
      <c r="F149" s="981"/>
      <c r="G149" s="981"/>
      <c r="H149" s="982"/>
      <c r="I149" s="980" t="s">
        <v>258</v>
      </c>
      <c r="J149" s="981"/>
      <c r="K149" s="981"/>
      <c r="L149" s="981"/>
      <c r="M149" s="981"/>
      <c r="N149" s="981"/>
      <c r="O149" s="981"/>
      <c r="P149" s="981"/>
      <c r="Q149" s="982"/>
      <c r="R149" s="980" t="s">
        <v>257</v>
      </c>
      <c r="S149" s="981"/>
      <c r="T149" s="981"/>
      <c r="U149" s="981"/>
      <c r="V149" s="981"/>
      <c r="W149" s="981"/>
      <c r="X149" s="981"/>
      <c r="Y149" s="981"/>
      <c r="Z149" s="981"/>
      <c r="AA149" s="981"/>
      <c r="AB149" s="981"/>
      <c r="AC149" s="981"/>
      <c r="AD149" s="981"/>
      <c r="AE149" s="981"/>
      <c r="AF149" s="981"/>
      <c r="AG149" s="982"/>
      <c r="AH149" s="980" t="s">
        <v>256</v>
      </c>
      <c r="AI149" s="981"/>
      <c r="AJ149" s="981"/>
      <c r="AK149" s="1235"/>
      <c r="AL149" s="1236" t="s">
        <v>173</v>
      </c>
      <c r="AM149" s="1237"/>
      <c r="AN149" s="1010" t="s">
        <v>255</v>
      </c>
      <c r="AO149" s="1011"/>
      <c r="AP149" s="1011"/>
      <c r="AQ149" s="1206"/>
      <c r="AR149" s="1010" t="s">
        <v>254</v>
      </c>
      <c r="AS149" s="1011"/>
      <c r="AT149" s="1011"/>
      <c r="AU149" s="1011"/>
      <c r="AV149" s="1012"/>
      <c r="AW149" s="90"/>
      <c r="AX149" s="90"/>
    </row>
    <row r="150" spans="2:50" ht="13.5" customHeight="1">
      <c r="B150" s="1207" t="s">
        <v>369</v>
      </c>
      <c r="C150" s="1209" t="s">
        <v>253</v>
      </c>
      <c r="D150" s="1210"/>
      <c r="E150" s="1215" t="s">
        <v>252</v>
      </c>
      <c r="F150" s="1216"/>
      <c r="G150" s="1216"/>
      <c r="H150" s="1217"/>
      <c r="I150" s="614" t="s">
        <v>232</v>
      </c>
      <c r="J150" s="173"/>
      <c r="K150" s="173"/>
      <c r="L150" s="173"/>
      <c r="M150" s="173"/>
      <c r="N150" s="173"/>
      <c r="O150" s="173"/>
      <c r="P150" s="173"/>
      <c r="Q150" s="615"/>
      <c r="R150" s="1221">
        <f>IF($AJ$16+$AJ$18+$AJ$20+$AJ$22=0,0,1644.76)</f>
        <v>1644.76</v>
      </c>
      <c r="S150" s="1221"/>
      <c r="T150" s="173" t="s">
        <v>250</v>
      </c>
      <c r="U150" s="173"/>
      <c r="V150" s="173"/>
      <c r="W150" s="1222">
        <f>$W$29</f>
        <v>5.5335145888594157</v>
      </c>
      <c r="X150" s="1222"/>
      <c r="Y150" s="173" t="s">
        <v>633</v>
      </c>
      <c r="Z150" s="173"/>
      <c r="AA150" s="173">
        <v>1</v>
      </c>
      <c r="AB150" s="173" t="s">
        <v>248</v>
      </c>
      <c r="AC150" s="173"/>
      <c r="AD150" s="181">
        <v>0.85</v>
      </c>
      <c r="AE150" s="173" t="s">
        <v>247</v>
      </c>
      <c r="AF150" s="173"/>
      <c r="AG150" s="173"/>
      <c r="AH150" s="1223">
        <f>R150*W150*AA150*AD150</f>
        <v>7736.1079368965502</v>
      </c>
      <c r="AI150" s="1224"/>
      <c r="AJ150" s="1224"/>
      <c r="AK150" s="1225"/>
      <c r="AL150" s="1226" t="s">
        <v>166</v>
      </c>
      <c r="AM150" s="1227"/>
      <c r="AN150" s="1230">
        <f>AN52</f>
        <v>0</v>
      </c>
      <c r="AO150" s="1231"/>
      <c r="AP150" s="1255" t="s">
        <v>609</v>
      </c>
      <c r="AQ150" s="1256"/>
      <c r="AR150" s="1257">
        <f>AN150*AB153/1000</f>
        <v>0</v>
      </c>
      <c r="AS150" s="1258"/>
      <c r="AT150" s="1258"/>
      <c r="AU150" s="1255" t="s">
        <v>220</v>
      </c>
      <c r="AV150" s="1276"/>
      <c r="AW150" s="90"/>
      <c r="AX150" s="90"/>
    </row>
    <row r="151" spans="2:50" ht="13.5" customHeight="1">
      <c r="B151" s="1208"/>
      <c r="C151" s="1211"/>
      <c r="D151" s="1212"/>
      <c r="E151" s="1218"/>
      <c r="F151" s="1219"/>
      <c r="G151" s="1219"/>
      <c r="H151" s="1220"/>
      <c r="I151" s="1278" t="s">
        <v>225</v>
      </c>
      <c r="J151" s="1229"/>
      <c r="K151" s="1279"/>
      <c r="L151" s="1280" t="s">
        <v>246</v>
      </c>
      <c r="M151" s="1229"/>
      <c r="N151" s="1229"/>
      <c r="O151" s="1279"/>
      <c r="P151" s="1281" t="s">
        <v>663</v>
      </c>
      <c r="Q151" s="1282"/>
      <c r="R151" s="179" t="s">
        <v>668</v>
      </c>
      <c r="S151" s="178">
        <f>IF(P151="夏季",17.25,16.16)</f>
        <v>16.16</v>
      </c>
      <c r="T151" s="616" t="s">
        <v>637</v>
      </c>
      <c r="U151" s="617">
        <f>$U$30</f>
        <v>-5.0199999999999996</v>
      </c>
      <c r="V151" s="616" t="s">
        <v>652</v>
      </c>
      <c r="W151" s="618">
        <f>$W$30</f>
        <v>3.36</v>
      </c>
      <c r="X151" s="619" t="s">
        <v>625</v>
      </c>
      <c r="Y151" s="169" t="s">
        <v>239</v>
      </c>
      <c r="Z151" s="619"/>
      <c r="AA151" s="177"/>
      <c r="AB151" s="1283">
        <f>AF$17+AF$19+AF$23</f>
        <v>80.75458885941643</v>
      </c>
      <c r="AC151" s="1283"/>
      <c r="AD151" s="169" t="s">
        <v>653</v>
      </c>
      <c r="AE151" s="169"/>
      <c r="AF151" s="169"/>
      <c r="AG151" s="620"/>
      <c r="AH151" s="1284">
        <f>(S151+U151+W151)*AB151</f>
        <v>1170.9415384615381</v>
      </c>
      <c r="AI151" s="1285"/>
      <c r="AJ151" s="1285"/>
      <c r="AK151" s="1286"/>
      <c r="AL151" s="1228"/>
      <c r="AM151" s="1229"/>
      <c r="AN151" s="1232"/>
      <c r="AO151" s="1233"/>
      <c r="AP151" s="1242"/>
      <c r="AQ151" s="1243"/>
      <c r="AR151" s="1246"/>
      <c r="AS151" s="1247"/>
      <c r="AT151" s="1247"/>
      <c r="AU151" s="1242"/>
      <c r="AV151" s="1277"/>
      <c r="AW151" s="90"/>
      <c r="AX151" s="90"/>
    </row>
    <row r="152" spans="2:50" ht="13.5" customHeight="1">
      <c r="B152" s="1208"/>
      <c r="C152" s="1211"/>
      <c r="D152" s="1212"/>
      <c r="E152" s="1218"/>
      <c r="F152" s="1219"/>
      <c r="G152" s="1219"/>
      <c r="H152" s="1220"/>
      <c r="I152" s="621"/>
      <c r="J152" s="622"/>
      <c r="K152" s="622"/>
      <c r="L152" s="623"/>
      <c r="M152" s="623"/>
      <c r="N152" s="623"/>
      <c r="O152" s="623"/>
      <c r="P152" s="623"/>
      <c r="Q152" s="624"/>
      <c r="R152" s="176"/>
      <c r="S152" s="625" t="s">
        <v>238</v>
      </c>
      <c r="T152" s="643"/>
      <c r="U152" s="644" t="s">
        <v>237</v>
      </c>
      <c r="V152" s="643"/>
      <c r="W152" s="628" t="s">
        <v>236</v>
      </c>
      <c r="Y152" s="175"/>
      <c r="AA152" s="93"/>
      <c r="AB152" s="386"/>
      <c r="AC152" s="386"/>
      <c r="AD152" s="175"/>
      <c r="AE152" s="175"/>
      <c r="AF152" s="175"/>
      <c r="AG152" s="630"/>
      <c r="AH152" s="1287"/>
      <c r="AI152" s="1288"/>
      <c r="AJ152" s="1288"/>
      <c r="AK152" s="1289"/>
      <c r="AL152" s="1228"/>
      <c r="AM152" s="1229"/>
      <c r="AN152" s="1232"/>
      <c r="AO152" s="1233"/>
      <c r="AP152" s="1242"/>
      <c r="AQ152" s="1243"/>
      <c r="AR152" s="1246"/>
      <c r="AS152" s="1247"/>
      <c r="AT152" s="1247"/>
      <c r="AU152" s="1242"/>
      <c r="AV152" s="1277"/>
      <c r="AW152" s="90"/>
      <c r="AX152" s="90"/>
    </row>
    <row r="153" spans="2:50" ht="13.5" customHeight="1">
      <c r="B153" s="1208"/>
      <c r="C153" s="1213"/>
      <c r="D153" s="1214"/>
      <c r="E153" s="1270" t="s">
        <v>222</v>
      </c>
      <c r="F153" s="1271"/>
      <c r="G153" s="1271"/>
      <c r="H153" s="1272"/>
      <c r="I153" s="631"/>
      <c r="J153" s="170"/>
      <c r="K153" s="170"/>
      <c r="L153" s="170"/>
      <c r="M153" s="170"/>
      <c r="N153" s="170"/>
      <c r="O153" s="170"/>
      <c r="P153" s="170"/>
      <c r="Q153" s="632"/>
      <c r="R153" s="172"/>
      <c r="S153" s="172"/>
      <c r="T153" s="170"/>
      <c r="U153" s="170"/>
      <c r="V153" s="170"/>
      <c r="W153" s="633"/>
      <c r="X153" s="634"/>
      <c r="Y153" s="634"/>
      <c r="Z153" s="635"/>
      <c r="AA153" s="636"/>
      <c r="AB153" s="1273">
        <f>SUM(AB151:AC151)</f>
        <v>80.75458885941643</v>
      </c>
      <c r="AC153" s="1273"/>
      <c r="AD153" s="637" t="s">
        <v>235</v>
      </c>
      <c r="AE153" s="170"/>
      <c r="AF153" s="170"/>
      <c r="AG153" s="170"/>
      <c r="AH153" s="1267">
        <f>SUM(AH150:AK151)</f>
        <v>8907.0494753580879</v>
      </c>
      <c r="AI153" s="1268"/>
      <c r="AJ153" s="1268"/>
      <c r="AK153" s="1269"/>
      <c r="AL153" s="1228"/>
      <c r="AM153" s="1229"/>
      <c r="AN153" s="1232"/>
      <c r="AO153" s="1233"/>
      <c r="AP153" s="1242"/>
      <c r="AQ153" s="1243"/>
      <c r="AR153" s="1246"/>
      <c r="AS153" s="1247"/>
      <c r="AT153" s="1247"/>
      <c r="AU153" s="1242"/>
      <c r="AV153" s="1277"/>
      <c r="AW153" s="90"/>
      <c r="AX153" s="90"/>
    </row>
    <row r="154" spans="2:50" ht="13.5" customHeight="1">
      <c r="B154" s="1208"/>
      <c r="C154" s="1209" t="s">
        <v>234</v>
      </c>
      <c r="D154" s="1210"/>
      <c r="E154" s="1274" t="s">
        <v>233</v>
      </c>
      <c r="F154" s="1216"/>
      <c r="G154" s="1216"/>
      <c r="H154" s="1217"/>
      <c r="I154" s="614" t="s">
        <v>232</v>
      </c>
      <c r="J154" s="173"/>
      <c r="K154" s="173"/>
      <c r="L154" s="173"/>
      <c r="M154" s="173"/>
      <c r="N154" s="173"/>
      <c r="O154" s="173"/>
      <c r="P154" s="173"/>
      <c r="Q154" s="615"/>
      <c r="R154" s="354" t="s">
        <v>614</v>
      </c>
      <c r="S154" s="1275">
        <f>IF('様式11-5'!Y$1="LPG",0,IF(AF$24&lt;50,料金単価!$C$7,(IF(AF$24&lt;100,料金単価!$C$8,IF($AF$24&lt;250,料金単価!$C$9,IF($AF$24&lt;500,料金単価!$C$10,IF($AF$24&lt;800,料金単価!$C$11,料金単価!$C$12)))))))</f>
        <v>1210</v>
      </c>
      <c r="T154" s="1275"/>
      <c r="U154" s="173" t="s">
        <v>231</v>
      </c>
      <c r="V154" s="388"/>
      <c r="W154" s="174"/>
      <c r="X154" s="174"/>
      <c r="Y154" s="174"/>
      <c r="Z154" s="174"/>
      <c r="AA154" s="174"/>
      <c r="AB154" s="173">
        <v>1</v>
      </c>
      <c r="AC154" s="387" t="s">
        <v>229</v>
      </c>
      <c r="AD154" s="173"/>
      <c r="AE154" s="173"/>
      <c r="AF154" s="173"/>
      <c r="AG154" s="173"/>
      <c r="AH154" s="1223">
        <f>S154*AB154</f>
        <v>1210</v>
      </c>
      <c r="AI154" s="1224"/>
      <c r="AJ154" s="1224"/>
      <c r="AK154" s="1225"/>
      <c r="AL154" s="1254" t="s">
        <v>233</v>
      </c>
      <c r="AM154" s="1227"/>
      <c r="AN154" s="1230">
        <f>AN56</f>
        <v>0</v>
      </c>
      <c r="AO154" s="1231"/>
      <c r="AP154" s="1255" t="s">
        <v>645</v>
      </c>
      <c r="AQ154" s="1256"/>
      <c r="AR154" s="1257">
        <f>AN154*X156/1000</f>
        <v>0</v>
      </c>
      <c r="AS154" s="1258"/>
      <c r="AT154" s="1258"/>
      <c r="AU154" s="1259" t="s">
        <v>220</v>
      </c>
      <c r="AV154" s="1260"/>
      <c r="AW154" s="90"/>
      <c r="AX154" s="90"/>
    </row>
    <row r="155" spans="2:50" ht="13.5" customHeight="1">
      <c r="B155" s="1208"/>
      <c r="C155" s="1211"/>
      <c r="D155" s="1212"/>
      <c r="E155" s="1218"/>
      <c r="F155" s="1219"/>
      <c r="G155" s="1219"/>
      <c r="H155" s="1220"/>
      <c r="I155" s="638" t="s">
        <v>225</v>
      </c>
      <c r="J155" s="168"/>
      <c r="K155" s="168"/>
      <c r="L155" s="168"/>
      <c r="M155" s="168"/>
      <c r="N155" s="168"/>
      <c r="O155" s="168"/>
      <c r="P155" s="168" t="s">
        <v>228</v>
      </c>
      <c r="Q155" s="639"/>
      <c r="R155" s="179" t="s">
        <v>614</v>
      </c>
      <c r="S155" s="1261">
        <f>IF(P155="冬季",IF(J$24&lt;50,料金単価!$D$7,IF(J$24&lt;100,料金単価!$D$8,IF($J$24&lt;250,料金単価!$D$9,IF($J$24&lt;500,料金単価!$D$10,IF($J$24&lt;800,料金単価!$D$11,料金単価!$D$12))))),IF(J$24&lt;50,料金単価!$E$7,IF(J$24&lt;100,料金単価!$E$8,IF(J$24&lt;250,料金単価!$E$9,IF(J$24&lt;500,料金単価!$E$10,IF(J$24&lt;800,料金単価!$E$11,料金単価!$E$12))))))</f>
        <v>107.74</v>
      </c>
      <c r="T155" s="1261"/>
      <c r="U155" s="168" t="s">
        <v>226</v>
      </c>
      <c r="V155" s="640" t="s">
        <v>646</v>
      </c>
      <c r="W155" s="641">
        <f>W144</f>
        <v>-37.96</v>
      </c>
      <c r="X155" s="642" t="s">
        <v>618</v>
      </c>
      <c r="Y155" s="623" t="s">
        <v>647</v>
      </c>
      <c r="Z155" s="1295">
        <f>IF('様式11-5'!Y$1="LPG",0,AF$24)</f>
        <v>0</v>
      </c>
      <c r="AA155" s="1295"/>
      <c r="AB155" s="168" t="s">
        <v>648</v>
      </c>
      <c r="AC155" s="168"/>
      <c r="AD155" s="168"/>
      <c r="AE155" s="168"/>
      <c r="AF155" s="168"/>
      <c r="AG155" s="168"/>
      <c r="AH155" s="1263">
        <f>(S155+W155)*Z155</f>
        <v>0</v>
      </c>
      <c r="AI155" s="1264"/>
      <c r="AJ155" s="1264"/>
      <c r="AK155" s="1265"/>
      <c r="AL155" s="1228"/>
      <c r="AM155" s="1229"/>
      <c r="AN155" s="1232"/>
      <c r="AO155" s="1233"/>
      <c r="AP155" s="1242"/>
      <c r="AQ155" s="1243"/>
      <c r="AR155" s="1246"/>
      <c r="AS155" s="1247"/>
      <c r="AT155" s="1247"/>
      <c r="AU155" s="1250"/>
      <c r="AV155" s="1251"/>
      <c r="AW155" s="90"/>
      <c r="AX155" s="90"/>
    </row>
    <row r="156" spans="2:50" ht="13.5" customHeight="1">
      <c r="B156" s="1208"/>
      <c r="C156" s="1211"/>
      <c r="D156" s="1212"/>
      <c r="E156" s="1270" t="s">
        <v>222</v>
      </c>
      <c r="F156" s="1271"/>
      <c r="G156" s="1271"/>
      <c r="H156" s="1272"/>
      <c r="I156" s="631"/>
      <c r="J156" s="170"/>
      <c r="K156" s="170"/>
      <c r="L156" s="170"/>
      <c r="M156" s="170"/>
      <c r="N156" s="170"/>
      <c r="O156" s="170"/>
      <c r="P156" s="170"/>
      <c r="Q156" s="632"/>
      <c r="R156" s="172"/>
      <c r="S156" s="172"/>
      <c r="T156" s="170"/>
      <c r="U156" s="170"/>
      <c r="V156" s="170"/>
      <c r="W156" s="633"/>
      <c r="X156" s="634"/>
      <c r="Y156" s="634"/>
      <c r="Z156" s="1266">
        <f>SUM(Z155:Z155)</f>
        <v>0</v>
      </c>
      <c r="AA156" s="1266"/>
      <c r="AB156" s="635" t="s">
        <v>221</v>
      </c>
      <c r="AC156" s="635"/>
      <c r="AD156" s="170"/>
      <c r="AE156" s="170"/>
      <c r="AF156" s="170"/>
      <c r="AG156" s="170"/>
      <c r="AH156" s="1267">
        <f>SUM(AH154:AK155)</f>
        <v>1210</v>
      </c>
      <c r="AI156" s="1268"/>
      <c r="AJ156" s="1268"/>
      <c r="AK156" s="1269"/>
      <c r="AL156" s="1238"/>
      <c r="AM156" s="1239"/>
      <c r="AN156" s="1240"/>
      <c r="AO156" s="1241"/>
      <c r="AP156" s="1244"/>
      <c r="AQ156" s="1245"/>
      <c r="AR156" s="1248"/>
      <c r="AS156" s="1249"/>
      <c r="AT156" s="1249"/>
      <c r="AU156" s="1252"/>
      <c r="AV156" s="1253"/>
      <c r="AW156" s="90"/>
      <c r="AX156" s="90"/>
    </row>
    <row r="157" spans="2:50" ht="13.5" customHeight="1">
      <c r="B157" s="1208"/>
      <c r="C157" s="1211"/>
      <c r="D157" s="1212"/>
      <c r="E157" s="1274" t="s">
        <v>649</v>
      </c>
      <c r="F157" s="1216"/>
      <c r="G157" s="1216"/>
      <c r="H157" s="1217"/>
      <c r="I157" s="614" t="s">
        <v>232</v>
      </c>
      <c r="J157" s="173"/>
      <c r="K157" s="173"/>
      <c r="L157" s="173"/>
      <c r="M157" s="173"/>
      <c r="N157" s="173"/>
      <c r="O157" s="173"/>
      <c r="P157" s="173"/>
      <c r="Q157" s="615"/>
      <c r="R157" s="1224">
        <f>$R$36</f>
        <v>0</v>
      </c>
      <c r="S157" s="1224"/>
      <c r="T157" s="173" t="s">
        <v>231</v>
      </c>
      <c r="U157" s="173"/>
      <c r="V157" s="174"/>
      <c r="W157" s="174"/>
      <c r="X157" s="174"/>
      <c r="Y157" s="174"/>
      <c r="Z157" s="174"/>
      <c r="AA157" s="174"/>
      <c r="AB157" s="173">
        <v>1</v>
      </c>
      <c r="AC157" s="387" t="s">
        <v>229</v>
      </c>
      <c r="AD157" s="173"/>
      <c r="AE157" s="173"/>
      <c r="AF157" s="173"/>
      <c r="AG157" s="173"/>
      <c r="AH157" s="1223">
        <f>R157*AB157</f>
        <v>0</v>
      </c>
      <c r="AI157" s="1224"/>
      <c r="AJ157" s="1224"/>
      <c r="AK157" s="1225"/>
      <c r="AL157" s="1228" t="s">
        <v>649</v>
      </c>
      <c r="AM157" s="1229"/>
      <c r="AN157" s="1232">
        <f>AN59</f>
        <v>0</v>
      </c>
      <c r="AO157" s="1233"/>
      <c r="AP157" s="1242" t="s">
        <v>645</v>
      </c>
      <c r="AQ157" s="1243"/>
      <c r="AR157" s="1246">
        <f>AN157*X159/1000</f>
        <v>0</v>
      </c>
      <c r="AS157" s="1247"/>
      <c r="AT157" s="1247"/>
      <c r="AU157" s="1250" t="s">
        <v>220</v>
      </c>
      <c r="AV157" s="1251"/>
      <c r="AW157" s="90"/>
      <c r="AX157" s="90"/>
    </row>
    <row r="158" spans="2:50" ht="13.5" customHeight="1">
      <c r="B158" s="1208"/>
      <c r="C158" s="1211"/>
      <c r="D158" s="1212"/>
      <c r="E158" s="1218"/>
      <c r="F158" s="1219"/>
      <c r="G158" s="1219"/>
      <c r="H158" s="1220"/>
      <c r="I158" s="638" t="s">
        <v>225</v>
      </c>
      <c r="J158" s="168"/>
      <c r="K158" s="168"/>
      <c r="L158" s="168"/>
      <c r="M158" s="168"/>
      <c r="N158" s="168"/>
      <c r="O158" s="168"/>
      <c r="P158" s="168"/>
      <c r="Q158" s="639"/>
      <c r="R158" s="1290">
        <f>$R$37</f>
        <v>296</v>
      </c>
      <c r="S158" s="1291"/>
      <c r="T158" s="168" t="s">
        <v>226</v>
      </c>
      <c r="U158" s="168"/>
      <c r="V158" s="168"/>
      <c r="W158" s="168"/>
      <c r="X158" s="1292">
        <f>IF('様式11-5'!Y$1="LPG",AB$25,0)</f>
        <v>0</v>
      </c>
      <c r="Y158" s="1293"/>
      <c r="Z158" s="168" t="s">
        <v>648</v>
      </c>
      <c r="AA158" s="168"/>
      <c r="AB158" s="168"/>
      <c r="AC158" s="169"/>
      <c r="AD158" s="168"/>
      <c r="AE158" s="168"/>
      <c r="AF158" s="168"/>
      <c r="AG158" s="168"/>
      <c r="AH158" s="1263">
        <f>R158*X158</f>
        <v>0</v>
      </c>
      <c r="AI158" s="1264"/>
      <c r="AJ158" s="1264"/>
      <c r="AK158" s="1265"/>
      <c r="AL158" s="1228"/>
      <c r="AM158" s="1229"/>
      <c r="AN158" s="1232"/>
      <c r="AO158" s="1233"/>
      <c r="AP158" s="1242"/>
      <c r="AQ158" s="1243"/>
      <c r="AR158" s="1246"/>
      <c r="AS158" s="1247"/>
      <c r="AT158" s="1247"/>
      <c r="AU158" s="1250"/>
      <c r="AV158" s="1251"/>
      <c r="AW158" s="90"/>
      <c r="AX158" s="90"/>
    </row>
    <row r="159" spans="2:50" ht="13.5" customHeight="1" thickBot="1">
      <c r="B159" s="1208"/>
      <c r="C159" s="1213"/>
      <c r="D159" s="1214"/>
      <c r="E159" s="1270" t="s">
        <v>222</v>
      </c>
      <c r="F159" s="1271"/>
      <c r="G159" s="1271"/>
      <c r="H159" s="1272"/>
      <c r="I159" s="631"/>
      <c r="J159" s="170"/>
      <c r="K159" s="170"/>
      <c r="L159" s="170"/>
      <c r="M159" s="170"/>
      <c r="N159" s="170"/>
      <c r="O159" s="170"/>
      <c r="P159" s="170"/>
      <c r="Q159" s="632"/>
      <c r="R159" s="172"/>
      <c r="S159" s="172"/>
      <c r="T159" s="170"/>
      <c r="U159" s="170"/>
      <c r="V159" s="170"/>
      <c r="W159" s="633"/>
      <c r="X159" s="1294">
        <f>SUM(X158:Y158)</f>
        <v>0</v>
      </c>
      <c r="Y159" s="1294"/>
      <c r="Z159" s="170" t="s">
        <v>221</v>
      </c>
      <c r="AA159" s="170"/>
      <c r="AB159" s="170"/>
      <c r="AC159" s="171"/>
      <c r="AD159" s="170"/>
      <c r="AE159" s="170"/>
      <c r="AF159" s="170"/>
      <c r="AG159" s="170"/>
      <c r="AH159" s="1267">
        <f>SUM(AH157:AK158)</f>
        <v>0</v>
      </c>
      <c r="AI159" s="1268"/>
      <c r="AJ159" s="1268"/>
      <c r="AK159" s="1269"/>
      <c r="AL159" s="1238"/>
      <c r="AM159" s="1239"/>
      <c r="AN159" s="1240"/>
      <c r="AO159" s="1241"/>
      <c r="AP159" s="1244"/>
      <c r="AQ159" s="1245"/>
      <c r="AR159" s="1248"/>
      <c r="AS159" s="1249"/>
      <c r="AT159" s="1249"/>
      <c r="AU159" s="1252"/>
      <c r="AV159" s="1253"/>
      <c r="AW159" s="90"/>
      <c r="AX159" s="90"/>
    </row>
    <row r="160" spans="2:50" ht="13.5" customHeight="1">
      <c r="B160" s="645"/>
      <c r="C160" s="645"/>
      <c r="D160" s="645"/>
      <c r="E160" s="356"/>
      <c r="F160" s="356"/>
      <c r="G160" s="356"/>
      <c r="H160" s="356"/>
      <c r="I160" s="359"/>
      <c r="J160" s="359"/>
      <c r="K160" s="359"/>
      <c r="L160" s="359"/>
      <c r="M160" s="359"/>
      <c r="N160" s="359"/>
      <c r="O160" s="359"/>
      <c r="P160" s="359"/>
      <c r="Q160" s="359"/>
      <c r="R160" s="357"/>
      <c r="S160" s="357"/>
      <c r="T160" s="359"/>
      <c r="U160" s="359"/>
      <c r="V160" s="358"/>
      <c r="W160" s="358"/>
      <c r="X160" s="358"/>
      <c r="Y160" s="358"/>
      <c r="Z160" s="358"/>
      <c r="AA160" s="358"/>
      <c r="AB160" s="359"/>
      <c r="AC160" s="360"/>
      <c r="AD160" s="359"/>
      <c r="AE160" s="359"/>
      <c r="AF160" s="359"/>
      <c r="AG160" s="359"/>
      <c r="AH160" s="357"/>
      <c r="AI160" s="357"/>
      <c r="AJ160" s="357"/>
      <c r="AK160" s="357"/>
      <c r="AL160" s="356"/>
      <c r="AM160" s="645"/>
      <c r="AN160" s="361"/>
      <c r="AO160" s="361"/>
      <c r="AP160" s="361"/>
      <c r="AQ160" s="361"/>
      <c r="AR160" s="646"/>
      <c r="AS160" s="646"/>
      <c r="AT160" s="646"/>
      <c r="AU160" s="646"/>
      <c r="AV160" s="646"/>
      <c r="AW160" s="90"/>
      <c r="AX160" s="90"/>
    </row>
    <row r="161" spans="2:50" ht="13.5" customHeight="1" thickBot="1">
      <c r="B161" s="647" t="s">
        <v>670</v>
      </c>
      <c r="C161" s="648"/>
      <c r="D161" s="648"/>
      <c r="E161" s="362"/>
      <c r="F161" s="362"/>
      <c r="G161" s="362"/>
      <c r="H161" s="362"/>
      <c r="I161" s="365"/>
      <c r="J161" s="365"/>
      <c r="K161" s="365"/>
      <c r="L161" s="365"/>
      <c r="M161" s="365"/>
      <c r="N161" s="365"/>
      <c r="O161" s="365"/>
      <c r="P161" s="365"/>
      <c r="Q161" s="365"/>
      <c r="R161" s="363"/>
      <c r="S161" s="363"/>
      <c r="T161" s="365"/>
      <c r="U161" s="365"/>
      <c r="V161" s="364"/>
      <c r="W161" s="364"/>
      <c r="X161" s="364"/>
      <c r="Y161" s="364"/>
      <c r="Z161" s="364"/>
      <c r="AA161" s="364"/>
      <c r="AB161" s="365"/>
      <c r="AC161" s="366"/>
      <c r="AD161" s="365"/>
      <c r="AE161" s="365"/>
      <c r="AF161" s="365"/>
      <c r="AG161" s="365"/>
      <c r="AH161" s="363"/>
      <c r="AI161" s="363"/>
      <c r="AJ161" s="363"/>
      <c r="AK161" s="363"/>
      <c r="AL161" s="362"/>
      <c r="AM161" s="648"/>
      <c r="AN161" s="367"/>
      <c r="AO161" s="367"/>
      <c r="AP161" s="367"/>
      <c r="AQ161" s="367"/>
      <c r="AR161" s="649"/>
      <c r="AS161" s="649"/>
      <c r="AT161" s="649"/>
      <c r="AU161" s="649"/>
      <c r="AV161" s="649"/>
      <c r="AW161" s="90"/>
      <c r="AX161" s="90"/>
    </row>
    <row r="162" spans="2:50">
      <c r="B162" s="1234" t="s">
        <v>259</v>
      </c>
      <c r="C162" s="981"/>
      <c r="D162" s="981"/>
      <c r="E162" s="980" t="s">
        <v>173</v>
      </c>
      <c r="F162" s="981"/>
      <c r="G162" s="981"/>
      <c r="H162" s="982"/>
      <c r="I162" s="980" t="s">
        <v>258</v>
      </c>
      <c r="J162" s="981"/>
      <c r="K162" s="981"/>
      <c r="L162" s="981"/>
      <c r="M162" s="981"/>
      <c r="N162" s="981"/>
      <c r="O162" s="981"/>
      <c r="P162" s="981"/>
      <c r="Q162" s="982"/>
      <c r="R162" s="980" t="s">
        <v>257</v>
      </c>
      <c r="S162" s="981"/>
      <c r="T162" s="981"/>
      <c r="U162" s="981"/>
      <c r="V162" s="981"/>
      <c r="W162" s="981"/>
      <c r="X162" s="981"/>
      <c r="Y162" s="981"/>
      <c r="Z162" s="981"/>
      <c r="AA162" s="981"/>
      <c r="AB162" s="981"/>
      <c r="AC162" s="981"/>
      <c r="AD162" s="981"/>
      <c r="AE162" s="981"/>
      <c r="AF162" s="981"/>
      <c r="AG162" s="982"/>
      <c r="AH162" s="980" t="s">
        <v>256</v>
      </c>
      <c r="AI162" s="981"/>
      <c r="AJ162" s="981"/>
      <c r="AK162" s="1235"/>
      <c r="AL162" s="1236" t="s">
        <v>173</v>
      </c>
      <c r="AM162" s="1237"/>
      <c r="AN162" s="1010" t="s">
        <v>255</v>
      </c>
      <c r="AO162" s="1011"/>
      <c r="AP162" s="1011"/>
      <c r="AQ162" s="1206"/>
      <c r="AR162" s="1010" t="s">
        <v>254</v>
      </c>
      <c r="AS162" s="1011"/>
      <c r="AT162" s="1011"/>
      <c r="AU162" s="1011"/>
      <c r="AV162" s="1012"/>
      <c r="AW162" s="90"/>
      <c r="AX162" s="90"/>
    </row>
    <row r="163" spans="2:50">
      <c r="B163" s="1226" t="s">
        <v>253</v>
      </c>
      <c r="C163" s="1227"/>
      <c r="D163" s="1320"/>
      <c r="E163" s="1215" t="s">
        <v>252</v>
      </c>
      <c r="F163" s="1216"/>
      <c r="G163" s="1216"/>
      <c r="H163" s="1217"/>
      <c r="I163" s="614" t="s">
        <v>232</v>
      </c>
      <c r="J163" s="173"/>
      <c r="K163" s="173"/>
      <c r="L163" s="173"/>
      <c r="M163" s="173"/>
      <c r="N163" s="173"/>
      <c r="O163" s="173"/>
      <c r="P163" s="173"/>
      <c r="Q163" s="615"/>
      <c r="R163" s="1221"/>
      <c r="S163" s="1221"/>
      <c r="T163" s="173"/>
      <c r="U163" s="173"/>
      <c r="V163" s="173"/>
      <c r="W163" s="1222"/>
      <c r="X163" s="1222"/>
      <c r="Y163" s="173"/>
      <c r="Z163" s="173"/>
      <c r="AA163" s="173"/>
      <c r="AB163" s="173"/>
      <c r="AC163" s="173"/>
      <c r="AD163" s="181"/>
      <c r="AE163" s="173"/>
      <c r="AF163" s="173"/>
      <c r="AG163" s="173"/>
      <c r="AH163" s="1223">
        <f>AH29+AH40+AH51+AH62+AH73+AH84+AH95+AH106+AH117+AH128+AH139+AH150</f>
        <v>92833.295242758584</v>
      </c>
      <c r="AI163" s="1224"/>
      <c r="AJ163" s="1224"/>
      <c r="AK163" s="1225"/>
      <c r="AL163" s="1226" t="s">
        <v>166</v>
      </c>
      <c r="AM163" s="1227"/>
      <c r="AN163" s="1230">
        <f>AN29</f>
        <v>0.43099999999999999</v>
      </c>
      <c r="AO163" s="1231"/>
      <c r="AP163" s="1255" t="s">
        <v>634</v>
      </c>
      <c r="AQ163" s="1256"/>
      <c r="AR163" s="1257">
        <f>AN163*AB169/1000</f>
        <v>4.6370845982279656</v>
      </c>
      <c r="AS163" s="1258"/>
      <c r="AT163" s="1258"/>
      <c r="AU163" s="1255" t="s">
        <v>220</v>
      </c>
      <c r="AV163" s="1276"/>
      <c r="AW163" s="650"/>
      <c r="AX163" s="90"/>
    </row>
    <row r="164" spans="2:50">
      <c r="B164" s="1228"/>
      <c r="C164" s="1229"/>
      <c r="D164" s="1321"/>
      <c r="E164" s="1218"/>
      <c r="F164" s="1219"/>
      <c r="G164" s="1219"/>
      <c r="H164" s="1220"/>
      <c r="I164" s="1307" t="s">
        <v>225</v>
      </c>
      <c r="J164" s="1293"/>
      <c r="K164" s="1308"/>
      <c r="L164" s="1281" t="s">
        <v>246</v>
      </c>
      <c r="M164" s="1293"/>
      <c r="N164" s="1293"/>
      <c r="O164" s="1308"/>
      <c r="P164" s="1281" t="s">
        <v>245</v>
      </c>
      <c r="Q164" s="1282"/>
      <c r="R164" s="179"/>
      <c r="S164" s="178"/>
      <c r="T164" s="616"/>
      <c r="U164" s="618"/>
      <c r="V164" s="616"/>
      <c r="W164" s="618"/>
      <c r="X164" s="619"/>
      <c r="Y164" s="169"/>
      <c r="Z164" s="619"/>
      <c r="AA164" s="177"/>
      <c r="AB164" s="1309">
        <f>AB41+AB63+AB52</f>
        <v>2362.8594164456231</v>
      </c>
      <c r="AC164" s="1309"/>
      <c r="AD164" s="169" t="s">
        <v>653</v>
      </c>
      <c r="AE164" s="169"/>
      <c r="AF164" s="169"/>
      <c r="AG164" s="620"/>
      <c r="AH164" s="1284">
        <f>AH41+AH63+AH52</f>
        <v>36836.978302387259</v>
      </c>
      <c r="AI164" s="1285"/>
      <c r="AJ164" s="1285"/>
      <c r="AK164" s="1286"/>
      <c r="AL164" s="1228"/>
      <c r="AM164" s="1229"/>
      <c r="AN164" s="1232"/>
      <c r="AO164" s="1233"/>
      <c r="AP164" s="1242"/>
      <c r="AQ164" s="1243"/>
      <c r="AR164" s="1246"/>
      <c r="AS164" s="1247"/>
      <c r="AT164" s="1247"/>
      <c r="AU164" s="1242"/>
      <c r="AV164" s="1277"/>
      <c r="AW164" s="650"/>
      <c r="AX164" s="650"/>
    </row>
    <row r="165" spans="2:50">
      <c r="B165" s="1228"/>
      <c r="C165" s="1229"/>
      <c r="D165" s="1321"/>
      <c r="E165" s="1218"/>
      <c r="F165" s="1219"/>
      <c r="G165" s="1219"/>
      <c r="H165" s="1220"/>
      <c r="I165" s="1278"/>
      <c r="J165" s="1229"/>
      <c r="K165" s="1279"/>
      <c r="L165" s="1280"/>
      <c r="M165" s="1229"/>
      <c r="N165" s="1229"/>
      <c r="O165" s="1279"/>
      <c r="P165" s="1281" t="s">
        <v>228</v>
      </c>
      <c r="Q165" s="1282"/>
      <c r="R165" s="179"/>
      <c r="S165" s="178"/>
      <c r="T165" s="616"/>
      <c r="U165" s="618"/>
      <c r="V165" s="616"/>
      <c r="W165" s="618"/>
      <c r="X165" s="619"/>
      <c r="Y165" s="169"/>
      <c r="Z165" s="619"/>
      <c r="AA165" s="177"/>
      <c r="AB165" s="1309">
        <f>AB30+AB74+AB151</f>
        <v>534.84962864721479</v>
      </c>
      <c r="AC165" s="1309"/>
      <c r="AD165" s="169" t="s">
        <v>653</v>
      </c>
      <c r="AE165" s="169"/>
      <c r="AF165" s="169"/>
      <c r="AG165" s="620"/>
      <c r="AH165" s="1284">
        <f>AH30+AH74+AH151</f>
        <v>7755.3196153846147</v>
      </c>
      <c r="AI165" s="1285"/>
      <c r="AJ165" s="1285"/>
      <c r="AK165" s="1286"/>
      <c r="AL165" s="1228"/>
      <c r="AM165" s="1229"/>
      <c r="AN165" s="1232"/>
      <c r="AO165" s="1233"/>
      <c r="AP165" s="1242"/>
      <c r="AQ165" s="1243"/>
      <c r="AR165" s="1246"/>
      <c r="AS165" s="1247"/>
      <c r="AT165" s="1247"/>
      <c r="AU165" s="1242"/>
      <c r="AV165" s="1277"/>
      <c r="AW165" s="650"/>
      <c r="AX165" s="90"/>
    </row>
    <row r="166" spans="2:50">
      <c r="B166" s="1228"/>
      <c r="C166" s="1229"/>
      <c r="D166" s="1321"/>
      <c r="E166" s="1218"/>
      <c r="F166" s="1219"/>
      <c r="G166" s="1219"/>
      <c r="H166" s="1220"/>
      <c r="I166" s="1278"/>
      <c r="J166" s="1229"/>
      <c r="K166" s="1279"/>
      <c r="L166" s="1281" t="s">
        <v>244</v>
      </c>
      <c r="M166" s="1293"/>
      <c r="N166" s="1293"/>
      <c r="O166" s="1308"/>
      <c r="P166" s="1281" t="s">
        <v>228</v>
      </c>
      <c r="Q166" s="1282"/>
      <c r="R166" s="176"/>
      <c r="S166" s="180"/>
      <c r="T166" s="651"/>
      <c r="U166" s="618"/>
      <c r="V166" s="651"/>
      <c r="W166" s="652"/>
      <c r="X166" s="629"/>
      <c r="Y166" s="175"/>
      <c r="Z166" s="629"/>
      <c r="AA166" s="371"/>
      <c r="AB166" s="1323">
        <f>AB96+AB107+AB118+AB129+AB85+AB140</f>
        <v>7861.187934554413</v>
      </c>
      <c r="AC166" s="1323"/>
      <c r="AD166" s="175" t="s">
        <v>653</v>
      </c>
      <c r="AE166" s="175"/>
      <c r="AF166" s="175"/>
      <c r="AG166" s="630"/>
      <c r="AH166" s="1284">
        <f>AH96+AH107+AH118+AH129+AH85+AH140</f>
        <v>113987.225051039</v>
      </c>
      <c r="AI166" s="1285"/>
      <c r="AJ166" s="1285"/>
      <c r="AK166" s="1286"/>
      <c r="AL166" s="1228"/>
      <c r="AM166" s="1229"/>
      <c r="AN166" s="1232"/>
      <c r="AO166" s="1233"/>
      <c r="AP166" s="1242"/>
      <c r="AQ166" s="1243"/>
      <c r="AR166" s="1246"/>
      <c r="AS166" s="1247"/>
      <c r="AT166" s="1247"/>
      <c r="AU166" s="1242"/>
      <c r="AV166" s="1277"/>
      <c r="AW166" s="650"/>
      <c r="AX166" s="90"/>
    </row>
    <row r="167" spans="2:50">
      <c r="B167" s="1228"/>
      <c r="C167" s="1229"/>
      <c r="D167" s="1321"/>
      <c r="E167" s="1218"/>
      <c r="F167" s="1219"/>
      <c r="G167" s="1219"/>
      <c r="H167" s="1220"/>
      <c r="I167" s="1278"/>
      <c r="J167" s="1229"/>
      <c r="K167" s="1279"/>
      <c r="L167" s="1281" t="s">
        <v>241</v>
      </c>
      <c r="M167" s="1293"/>
      <c r="N167" s="1293"/>
      <c r="O167" s="1308"/>
      <c r="P167" s="1281" t="s">
        <v>228</v>
      </c>
      <c r="Q167" s="1282"/>
      <c r="R167" s="179"/>
      <c r="S167" s="178"/>
      <c r="T167" s="616"/>
      <c r="U167" s="618"/>
      <c r="V167" s="616"/>
      <c r="W167" s="618"/>
      <c r="X167" s="619"/>
      <c r="Y167" s="169"/>
      <c r="Z167" s="619"/>
      <c r="AA167" s="177"/>
      <c r="AB167" s="1309" t="s">
        <v>604</v>
      </c>
      <c r="AC167" s="1309"/>
      <c r="AD167" s="169" t="s">
        <v>653</v>
      </c>
      <c r="AE167" s="169"/>
      <c r="AF167" s="169"/>
      <c r="AG167" s="620"/>
      <c r="AH167" s="1284" t="s">
        <v>606</v>
      </c>
      <c r="AI167" s="1285"/>
      <c r="AJ167" s="1285"/>
      <c r="AK167" s="1286"/>
      <c r="AL167" s="1228"/>
      <c r="AM167" s="1229"/>
      <c r="AN167" s="1232"/>
      <c r="AO167" s="1233"/>
      <c r="AP167" s="1242"/>
      <c r="AQ167" s="1243"/>
      <c r="AR167" s="1246"/>
      <c r="AS167" s="1247"/>
      <c r="AT167" s="1247"/>
      <c r="AU167" s="1242"/>
      <c r="AV167" s="1277"/>
      <c r="AW167" s="650"/>
      <c r="AX167" s="90"/>
    </row>
    <row r="168" spans="2:50">
      <c r="B168" s="1228"/>
      <c r="C168" s="1229"/>
      <c r="D168" s="1321"/>
      <c r="E168" s="1218"/>
      <c r="F168" s="1219"/>
      <c r="G168" s="1219"/>
      <c r="H168" s="1220"/>
      <c r="I168" s="621"/>
      <c r="J168" s="622"/>
      <c r="K168" s="622"/>
      <c r="L168" s="623"/>
      <c r="M168" s="623"/>
      <c r="N168" s="623"/>
      <c r="O168" s="623"/>
      <c r="P168" s="623"/>
      <c r="Q168" s="624"/>
      <c r="R168" s="176"/>
      <c r="S168" s="625"/>
      <c r="T168" s="626"/>
      <c r="U168" s="627"/>
      <c r="V168" s="626"/>
      <c r="W168" s="628"/>
      <c r="X168" s="629"/>
      <c r="Y168" s="175"/>
      <c r="Z168" s="629"/>
      <c r="AA168" s="371"/>
      <c r="AB168" s="653"/>
      <c r="AC168" s="653"/>
      <c r="AD168" s="175"/>
      <c r="AE168" s="175"/>
      <c r="AF168" s="175"/>
      <c r="AG168" s="630"/>
      <c r="AH168" s="1287"/>
      <c r="AI168" s="1288"/>
      <c r="AJ168" s="1288"/>
      <c r="AK168" s="1289"/>
      <c r="AL168" s="1228"/>
      <c r="AM168" s="1229"/>
      <c r="AN168" s="1232"/>
      <c r="AO168" s="1233"/>
      <c r="AP168" s="1242"/>
      <c r="AQ168" s="1243"/>
      <c r="AR168" s="1246"/>
      <c r="AS168" s="1247"/>
      <c r="AT168" s="1247"/>
      <c r="AU168" s="1242"/>
      <c r="AV168" s="1277"/>
      <c r="AW168" s="650"/>
      <c r="AX168" s="90"/>
    </row>
    <row r="169" spans="2:50">
      <c r="B169" s="1228"/>
      <c r="C169" s="1229"/>
      <c r="D169" s="1321"/>
      <c r="E169" s="1270" t="s">
        <v>222</v>
      </c>
      <c r="F169" s="1271"/>
      <c r="G169" s="1271"/>
      <c r="H169" s="1272"/>
      <c r="I169" s="631"/>
      <c r="J169" s="170"/>
      <c r="K169" s="170"/>
      <c r="L169" s="170"/>
      <c r="M169" s="170"/>
      <c r="N169" s="170"/>
      <c r="O169" s="170"/>
      <c r="P169" s="170"/>
      <c r="Q169" s="632"/>
      <c r="R169" s="172"/>
      <c r="S169" s="172"/>
      <c r="T169" s="170"/>
      <c r="U169" s="170"/>
      <c r="V169" s="170"/>
      <c r="W169" s="633"/>
      <c r="X169" s="634"/>
      <c r="Y169" s="634"/>
      <c r="Z169" s="635"/>
      <c r="AA169" s="636"/>
      <c r="AB169" s="1298">
        <f>SUM(AB164:AC168)</f>
        <v>10758.896979647252</v>
      </c>
      <c r="AC169" s="1298"/>
      <c r="AD169" s="637" t="s">
        <v>235</v>
      </c>
      <c r="AE169" s="170"/>
      <c r="AF169" s="170"/>
      <c r="AG169" s="170"/>
      <c r="AH169" s="1267">
        <f>SUM(AH163:AK167)</f>
        <v>251412.81821156945</v>
      </c>
      <c r="AI169" s="1268"/>
      <c r="AJ169" s="1268"/>
      <c r="AK169" s="1269"/>
      <c r="AL169" s="1228"/>
      <c r="AM169" s="1229"/>
      <c r="AN169" s="1232"/>
      <c r="AO169" s="1233"/>
      <c r="AP169" s="1242"/>
      <c r="AQ169" s="1243"/>
      <c r="AR169" s="1246"/>
      <c r="AS169" s="1247"/>
      <c r="AT169" s="1247"/>
      <c r="AU169" s="1242"/>
      <c r="AV169" s="1277"/>
      <c r="AW169" s="650"/>
      <c r="AX169" s="90"/>
    </row>
    <row r="170" spans="2:50">
      <c r="B170" s="1226" t="s">
        <v>234</v>
      </c>
      <c r="C170" s="1227"/>
      <c r="D170" s="1320"/>
      <c r="E170" s="1274" t="s">
        <v>233</v>
      </c>
      <c r="F170" s="1216"/>
      <c r="G170" s="1216"/>
      <c r="H170" s="1217"/>
      <c r="I170" s="614" t="s">
        <v>232</v>
      </c>
      <c r="J170" s="173"/>
      <c r="K170" s="173"/>
      <c r="L170" s="173"/>
      <c r="M170" s="173"/>
      <c r="N170" s="173"/>
      <c r="O170" s="173"/>
      <c r="P170" s="173"/>
      <c r="Q170" s="615"/>
      <c r="R170" s="354"/>
      <c r="S170" s="1275"/>
      <c r="T170" s="1275"/>
      <c r="U170" s="173"/>
      <c r="V170" s="388"/>
      <c r="W170" s="174"/>
      <c r="X170" s="174"/>
      <c r="Y170" s="174"/>
      <c r="Z170" s="174"/>
      <c r="AA170" s="174"/>
      <c r="AB170" s="654"/>
      <c r="AC170" s="654"/>
      <c r="AD170" s="173"/>
      <c r="AE170" s="173"/>
      <c r="AF170" s="173"/>
      <c r="AG170" s="173"/>
      <c r="AH170" s="1223">
        <f>AH33+AH44+AH55+AH66+AH77+AH88+AH99+AH110+AH121+AH132+AH143+AH154</f>
        <v>57200</v>
      </c>
      <c r="AI170" s="1224"/>
      <c r="AJ170" s="1224"/>
      <c r="AK170" s="1225"/>
      <c r="AL170" s="1254" t="s">
        <v>233</v>
      </c>
      <c r="AM170" s="1227"/>
      <c r="AN170" s="1230">
        <f>AN33</f>
        <v>2.29</v>
      </c>
      <c r="AO170" s="1231"/>
      <c r="AP170" s="1255" t="s">
        <v>645</v>
      </c>
      <c r="AQ170" s="1256"/>
      <c r="AR170" s="1257">
        <f>AN170*AB173/1000</f>
        <v>29.099188865205473</v>
      </c>
      <c r="AS170" s="1258"/>
      <c r="AT170" s="1258"/>
      <c r="AU170" s="1259" t="s">
        <v>220</v>
      </c>
      <c r="AV170" s="1260"/>
      <c r="AW170" s="650"/>
      <c r="AX170" s="90"/>
    </row>
    <row r="171" spans="2:50">
      <c r="B171" s="1228"/>
      <c r="C171" s="1229"/>
      <c r="D171" s="1321"/>
      <c r="E171" s="1218"/>
      <c r="F171" s="1219"/>
      <c r="G171" s="1219"/>
      <c r="H171" s="1220"/>
      <c r="I171" s="638" t="s">
        <v>225</v>
      </c>
      <c r="J171" s="168"/>
      <c r="K171" s="168"/>
      <c r="L171" s="168"/>
      <c r="M171" s="168"/>
      <c r="N171" s="168"/>
      <c r="O171" s="168"/>
      <c r="P171" s="168" t="s">
        <v>228</v>
      </c>
      <c r="Q171" s="639"/>
      <c r="R171" s="179"/>
      <c r="S171" s="1261"/>
      <c r="T171" s="1261"/>
      <c r="U171" s="168"/>
      <c r="V171" s="640"/>
      <c r="W171" s="655"/>
      <c r="X171" s="642"/>
      <c r="Y171" s="623"/>
      <c r="Z171" s="656"/>
      <c r="AA171" s="657"/>
      <c r="AB171" s="1309">
        <f>Z34+Z45+Z67+Z56+Z78+Z89+Z144+Z155</f>
        <v>7291.3850132625985</v>
      </c>
      <c r="AC171" s="1309"/>
      <c r="AD171" s="168" t="s">
        <v>648</v>
      </c>
      <c r="AE171" s="168"/>
      <c r="AF171" s="168"/>
      <c r="AG171" s="168"/>
      <c r="AH171" s="1263">
        <f>AH34+AH45+AH67+AH56+AH78+AH89+AH144+AH155</f>
        <v>508792.84622546413</v>
      </c>
      <c r="AI171" s="1264"/>
      <c r="AJ171" s="1264"/>
      <c r="AK171" s="1265"/>
      <c r="AL171" s="1228"/>
      <c r="AM171" s="1229"/>
      <c r="AN171" s="1232"/>
      <c r="AO171" s="1233"/>
      <c r="AP171" s="1242"/>
      <c r="AQ171" s="1243"/>
      <c r="AR171" s="1246"/>
      <c r="AS171" s="1247"/>
      <c r="AT171" s="1247"/>
      <c r="AU171" s="1250"/>
      <c r="AV171" s="1251"/>
      <c r="AW171" s="650"/>
      <c r="AX171" s="90"/>
    </row>
    <row r="172" spans="2:50">
      <c r="B172" s="1228"/>
      <c r="C172" s="1229"/>
      <c r="D172" s="1321"/>
      <c r="E172" s="1218"/>
      <c r="F172" s="1219"/>
      <c r="G172" s="1219"/>
      <c r="H172" s="1220"/>
      <c r="I172" s="638"/>
      <c r="J172" s="168"/>
      <c r="K172" s="168"/>
      <c r="L172" s="168"/>
      <c r="M172" s="168"/>
      <c r="N172" s="168"/>
      <c r="O172" s="168"/>
      <c r="P172" s="168" t="s">
        <v>227</v>
      </c>
      <c r="Q172" s="639"/>
      <c r="R172" s="355"/>
      <c r="S172" s="1261"/>
      <c r="T172" s="1261"/>
      <c r="U172" s="168"/>
      <c r="V172" s="640"/>
      <c r="W172" s="655"/>
      <c r="X172" s="642"/>
      <c r="Y172" s="623"/>
      <c r="Z172" s="657"/>
      <c r="AA172" s="657"/>
      <c r="AB172" s="1309">
        <f>Z100+Z111+Z122+Z133</f>
        <v>5415.6843601895735</v>
      </c>
      <c r="AC172" s="1309"/>
      <c r="AD172" s="168" t="s">
        <v>648</v>
      </c>
      <c r="AE172" s="168"/>
      <c r="AF172" s="168"/>
      <c r="AG172" s="168"/>
      <c r="AH172" s="1284">
        <f>AH100+AH111+AH122+AH133</f>
        <v>512486.21100473934</v>
      </c>
      <c r="AI172" s="1285"/>
      <c r="AJ172" s="1285"/>
      <c r="AK172" s="1286"/>
      <c r="AL172" s="1228"/>
      <c r="AM172" s="1229"/>
      <c r="AN172" s="1232"/>
      <c r="AO172" s="1233"/>
      <c r="AP172" s="1242"/>
      <c r="AQ172" s="1243"/>
      <c r="AR172" s="1246"/>
      <c r="AS172" s="1247"/>
      <c r="AT172" s="1247"/>
      <c r="AU172" s="1250"/>
      <c r="AV172" s="1251"/>
      <c r="AW172" s="650"/>
      <c r="AX172" s="90"/>
    </row>
    <row r="173" spans="2:50">
      <c r="B173" s="1228"/>
      <c r="C173" s="1229"/>
      <c r="D173" s="1321"/>
      <c r="E173" s="1270" t="s">
        <v>222</v>
      </c>
      <c r="F173" s="1271"/>
      <c r="G173" s="1271"/>
      <c r="H173" s="1272"/>
      <c r="I173" s="631"/>
      <c r="J173" s="170"/>
      <c r="K173" s="170"/>
      <c r="L173" s="170"/>
      <c r="M173" s="170"/>
      <c r="N173" s="170"/>
      <c r="O173" s="170"/>
      <c r="P173" s="170"/>
      <c r="Q173" s="632"/>
      <c r="R173" s="172"/>
      <c r="S173" s="172"/>
      <c r="T173" s="170"/>
      <c r="U173" s="170"/>
      <c r="V173" s="170"/>
      <c r="W173" s="633"/>
      <c r="X173" s="634"/>
      <c r="Y173" s="634"/>
      <c r="Z173" s="658"/>
      <c r="AA173" s="658"/>
      <c r="AB173" s="1324">
        <f>SUM(AB171:AB172)</f>
        <v>12707.069373452172</v>
      </c>
      <c r="AC173" s="1324"/>
      <c r="AD173" s="635" t="s">
        <v>221</v>
      </c>
      <c r="AE173" s="170"/>
      <c r="AF173" s="170"/>
      <c r="AG173" s="170"/>
      <c r="AH173" s="1267">
        <f>SUM(AH170:AK172)</f>
        <v>1078479.0572302034</v>
      </c>
      <c r="AI173" s="1268"/>
      <c r="AJ173" s="1268"/>
      <c r="AK173" s="1269"/>
      <c r="AL173" s="1238"/>
      <c r="AM173" s="1239"/>
      <c r="AN173" s="1240"/>
      <c r="AO173" s="1241"/>
      <c r="AP173" s="1244"/>
      <c r="AQ173" s="1245"/>
      <c r="AR173" s="1248"/>
      <c r="AS173" s="1249"/>
      <c r="AT173" s="1249"/>
      <c r="AU173" s="1252"/>
      <c r="AV173" s="1253"/>
      <c r="AW173" s="650"/>
      <c r="AX173" s="90"/>
    </row>
    <row r="174" spans="2:50">
      <c r="B174" s="1228"/>
      <c r="C174" s="1229"/>
      <c r="D174" s="1321"/>
      <c r="E174" s="1274" t="s">
        <v>649</v>
      </c>
      <c r="F174" s="1216"/>
      <c r="G174" s="1216"/>
      <c r="H174" s="1217"/>
      <c r="I174" s="614" t="s">
        <v>232</v>
      </c>
      <c r="J174" s="173"/>
      <c r="K174" s="173"/>
      <c r="L174" s="173"/>
      <c r="M174" s="173"/>
      <c r="N174" s="173"/>
      <c r="O174" s="173"/>
      <c r="P174" s="173"/>
      <c r="Q174" s="615"/>
      <c r="R174" s="1224"/>
      <c r="S174" s="1224"/>
      <c r="T174" s="173"/>
      <c r="U174" s="173"/>
      <c r="V174" s="174"/>
      <c r="W174" s="174"/>
      <c r="X174" s="174"/>
      <c r="Y174" s="174"/>
      <c r="Z174" s="174"/>
      <c r="AA174" s="174"/>
      <c r="AB174" s="654"/>
      <c r="AC174" s="654"/>
      <c r="AD174" s="173"/>
      <c r="AE174" s="173"/>
      <c r="AF174" s="173"/>
      <c r="AG174" s="173"/>
      <c r="AH174" s="1223">
        <f>AH36+AH47+AH58+AH69+AH80+AH91+AH102+AH113+AH124+AH135+AH146+AH157</f>
        <v>0</v>
      </c>
      <c r="AI174" s="1224"/>
      <c r="AJ174" s="1224"/>
      <c r="AK174" s="1225"/>
      <c r="AL174" s="1228" t="s">
        <v>649</v>
      </c>
      <c r="AM174" s="1229"/>
      <c r="AN174" s="1232">
        <f>AN36</f>
        <v>6</v>
      </c>
      <c r="AO174" s="1233"/>
      <c r="AP174" s="1242" t="s">
        <v>645</v>
      </c>
      <c r="AQ174" s="1243"/>
      <c r="AR174" s="1246">
        <f>AN174*AB176/1000</f>
        <v>0</v>
      </c>
      <c r="AS174" s="1247"/>
      <c r="AT174" s="1247"/>
      <c r="AU174" s="1250" t="s">
        <v>220</v>
      </c>
      <c r="AV174" s="1251"/>
      <c r="AW174" s="650"/>
      <c r="AX174" s="90"/>
    </row>
    <row r="175" spans="2:50">
      <c r="B175" s="1228"/>
      <c r="C175" s="1229"/>
      <c r="D175" s="1321"/>
      <c r="E175" s="1218"/>
      <c r="F175" s="1219"/>
      <c r="G175" s="1219"/>
      <c r="H175" s="1220"/>
      <c r="I175" s="638" t="s">
        <v>225</v>
      </c>
      <c r="J175" s="168"/>
      <c r="K175" s="168"/>
      <c r="L175" s="168"/>
      <c r="M175" s="168"/>
      <c r="N175" s="168"/>
      <c r="O175" s="168"/>
      <c r="P175" s="168"/>
      <c r="Q175" s="639"/>
      <c r="R175" s="1290"/>
      <c r="S175" s="1291"/>
      <c r="T175" s="168"/>
      <c r="U175" s="168"/>
      <c r="V175" s="168"/>
      <c r="W175" s="168"/>
      <c r="X175" s="1292"/>
      <c r="Y175" s="1293"/>
      <c r="Z175" s="168"/>
      <c r="AA175" s="168"/>
      <c r="AB175" s="1309">
        <f>X37+X48+X70+X103+X114+X125+X136+X59+X81+X92+X147+X158</f>
        <v>0</v>
      </c>
      <c r="AC175" s="1309"/>
      <c r="AD175" s="168" t="s">
        <v>648</v>
      </c>
      <c r="AE175" s="168"/>
      <c r="AF175" s="168"/>
      <c r="AG175" s="168"/>
      <c r="AH175" s="1263">
        <f>AH37+AH48+AH70+AH103+AH114+AH125+AH136+AH59+AH81+AH92+AH147+AH158</f>
        <v>0</v>
      </c>
      <c r="AI175" s="1264"/>
      <c r="AJ175" s="1264"/>
      <c r="AK175" s="1265"/>
      <c r="AL175" s="1228"/>
      <c r="AM175" s="1229"/>
      <c r="AN175" s="1232"/>
      <c r="AO175" s="1233"/>
      <c r="AP175" s="1242"/>
      <c r="AQ175" s="1243"/>
      <c r="AR175" s="1246"/>
      <c r="AS175" s="1247"/>
      <c r="AT175" s="1247"/>
      <c r="AU175" s="1250"/>
      <c r="AV175" s="1251"/>
      <c r="AW175" s="650"/>
      <c r="AX175" s="90"/>
    </row>
    <row r="176" spans="2:50" ht="14.25" thickBot="1">
      <c r="B176" s="1318"/>
      <c r="C176" s="1319"/>
      <c r="D176" s="1322"/>
      <c r="E176" s="1301" t="s">
        <v>222</v>
      </c>
      <c r="F176" s="1302"/>
      <c r="G176" s="1302"/>
      <c r="H176" s="1303"/>
      <c r="I176" s="659"/>
      <c r="J176" s="166"/>
      <c r="K176" s="166"/>
      <c r="L176" s="166"/>
      <c r="M176" s="166"/>
      <c r="N176" s="166"/>
      <c r="O176" s="166"/>
      <c r="P176" s="166"/>
      <c r="Q176" s="660"/>
      <c r="R176" s="167"/>
      <c r="S176" s="167"/>
      <c r="T176" s="166"/>
      <c r="U176" s="166"/>
      <c r="V176" s="166"/>
      <c r="W176" s="661"/>
      <c r="X176" s="1299"/>
      <c r="Y176" s="1299"/>
      <c r="Z176" s="166"/>
      <c r="AA176" s="166"/>
      <c r="AB176" s="1300">
        <f>SUM(AB175:AC175)</f>
        <v>0</v>
      </c>
      <c r="AC176" s="1300"/>
      <c r="AD176" s="166" t="s">
        <v>221</v>
      </c>
      <c r="AE176" s="166"/>
      <c r="AF176" s="166"/>
      <c r="AG176" s="166"/>
      <c r="AH176" s="1304">
        <f>SUM(AH174:AK175)</f>
        <v>0</v>
      </c>
      <c r="AI176" s="1305"/>
      <c r="AJ176" s="1305"/>
      <c r="AK176" s="1306"/>
      <c r="AL176" s="1318"/>
      <c r="AM176" s="1319"/>
      <c r="AN176" s="1353"/>
      <c r="AO176" s="1354"/>
      <c r="AP176" s="1314"/>
      <c r="AQ176" s="1315"/>
      <c r="AR176" s="1310"/>
      <c r="AS176" s="1311"/>
      <c r="AT176" s="1311"/>
      <c r="AU176" s="1312"/>
      <c r="AV176" s="1313"/>
      <c r="AW176" s="650"/>
      <c r="AX176" s="90"/>
    </row>
    <row r="177" spans="2:48" ht="14.25" thickBot="1">
      <c r="B177" s="662"/>
      <c r="C177" s="662"/>
      <c r="D177" s="662"/>
      <c r="E177" s="662"/>
      <c r="F177" s="662"/>
      <c r="G177" s="662"/>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3"/>
      <c r="AE177" s="976" t="s">
        <v>672</v>
      </c>
      <c r="AF177" s="977"/>
      <c r="AG177" s="978"/>
      <c r="AH177" s="1325">
        <f>+AH169+AH173+AH176</f>
        <v>1329891.8754417729</v>
      </c>
      <c r="AI177" s="1326"/>
      <c r="AJ177" s="1326"/>
      <c r="AK177" s="1327"/>
      <c r="AP177" s="976" t="s">
        <v>167</v>
      </c>
      <c r="AQ177" s="977"/>
      <c r="AR177" s="1328">
        <f>SUM(AR163:AT176)</f>
        <v>33.736273463433442</v>
      </c>
      <c r="AS177" s="1329"/>
      <c r="AT177" s="1329"/>
      <c r="AU177" s="1330" t="s">
        <v>220</v>
      </c>
      <c r="AV177" s="1331"/>
    </row>
    <row r="178" spans="2:48" ht="14.25" thickBot="1">
      <c r="B178" s="85"/>
      <c r="C178" s="664"/>
      <c r="D178" s="86"/>
      <c r="E178" s="86"/>
      <c r="F178" s="86"/>
      <c r="G178" s="86"/>
      <c r="H178" s="86"/>
      <c r="I178" s="86"/>
      <c r="J178" s="86"/>
      <c r="K178" s="86"/>
      <c r="L178" s="86"/>
      <c r="M178" s="86"/>
      <c r="N178" s="86"/>
      <c r="O178" s="86"/>
      <c r="P178" s="86"/>
      <c r="Q178" s="86"/>
      <c r="R178" s="90"/>
      <c r="S178" s="90"/>
      <c r="T178" s="90"/>
      <c r="U178" s="90"/>
      <c r="V178" s="90"/>
      <c r="W178" s="90"/>
      <c r="X178" s="90"/>
      <c r="Y178" s="90"/>
      <c r="Z178" s="90"/>
      <c r="AA178" s="90"/>
      <c r="AB178" s="90"/>
      <c r="AC178" s="90"/>
      <c r="AD178" s="90"/>
      <c r="AE178" s="90"/>
      <c r="AF178" s="90"/>
      <c r="AG178" s="90"/>
      <c r="AH178" s="90"/>
      <c r="AI178" s="90"/>
      <c r="AJ178" s="90"/>
      <c r="AK178" s="90"/>
    </row>
    <row r="179" spans="2:48">
      <c r="B179" s="85"/>
      <c r="C179" s="664"/>
      <c r="D179" s="95"/>
      <c r="E179" s="95"/>
      <c r="F179" s="95"/>
      <c r="G179" s="95"/>
      <c r="H179" s="95"/>
      <c r="I179" s="95"/>
      <c r="J179" s="95"/>
      <c r="K179" s="95"/>
      <c r="L179" s="95"/>
      <c r="M179" s="95"/>
      <c r="N179" s="95"/>
      <c r="O179" s="95"/>
      <c r="P179" s="95"/>
      <c r="Q179" s="95"/>
      <c r="AL179" s="1347" t="s">
        <v>173</v>
      </c>
      <c r="AM179" s="1348"/>
      <c r="AN179" s="1349" t="s">
        <v>479</v>
      </c>
      <c r="AO179" s="1348"/>
      <c r="AP179" s="1348"/>
      <c r="AQ179" s="1350"/>
      <c r="AR179" s="1351" t="s">
        <v>480</v>
      </c>
      <c r="AS179" s="1351"/>
      <c r="AT179" s="1351"/>
      <c r="AU179" s="1351"/>
      <c r="AV179" s="1352"/>
    </row>
    <row r="180" spans="2:48">
      <c r="B180" s="85" t="s">
        <v>673</v>
      </c>
      <c r="C180" s="664"/>
      <c r="D180" s="95"/>
      <c r="E180" s="95"/>
      <c r="F180" s="95"/>
      <c r="G180" s="95"/>
      <c r="H180" s="95"/>
      <c r="I180" s="95"/>
      <c r="J180" s="95"/>
      <c r="K180" s="95"/>
      <c r="L180" s="95"/>
      <c r="M180" s="95"/>
      <c r="N180" s="95"/>
      <c r="O180" s="95"/>
      <c r="P180" s="95"/>
      <c r="Q180" s="95"/>
      <c r="AL180" s="1338" t="s">
        <v>166</v>
      </c>
      <c r="AM180" s="1339"/>
      <c r="AN180" s="1340">
        <f>AB169/9.97</f>
        <v>1079.1270792023322</v>
      </c>
      <c r="AO180" s="1341"/>
      <c r="AP180" s="1342" t="s">
        <v>687</v>
      </c>
      <c r="AQ180" s="1343"/>
      <c r="AR180" s="1344">
        <f>AN180*0.0258</f>
        <v>27.841478643420171</v>
      </c>
      <c r="AS180" s="1344"/>
      <c r="AT180" s="1344"/>
      <c r="AU180" s="1345" t="s">
        <v>688</v>
      </c>
      <c r="AV180" s="1346"/>
    </row>
    <row r="181" spans="2:48">
      <c r="B181" s="85" t="s">
        <v>676</v>
      </c>
      <c r="C181" s="664"/>
      <c r="D181" s="95"/>
      <c r="E181" s="95"/>
      <c r="F181" s="95"/>
      <c r="G181" s="666"/>
      <c r="H181" s="666"/>
      <c r="I181" s="666"/>
      <c r="J181" s="666"/>
      <c r="K181" s="666"/>
      <c r="L181" s="666"/>
      <c r="M181" s="666"/>
      <c r="N181" s="666"/>
      <c r="O181" s="666"/>
      <c r="P181" s="666"/>
      <c r="Q181" s="666"/>
      <c r="AL181" s="1338" t="s">
        <v>477</v>
      </c>
      <c r="AM181" s="1339"/>
      <c r="AN181" s="1340">
        <f>AB173/45</f>
        <v>282.37931941004825</v>
      </c>
      <c r="AO181" s="1341"/>
      <c r="AP181" s="1342" t="s">
        <v>689</v>
      </c>
      <c r="AQ181" s="1343"/>
      <c r="AR181" s="1344">
        <f>AN181*0.0258</f>
        <v>7.285386440779245</v>
      </c>
      <c r="AS181" s="1344"/>
      <c r="AT181" s="1344"/>
      <c r="AU181" s="1345" t="s">
        <v>675</v>
      </c>
      <c r="AV181" s="1346"/>
    </row>
    <row r="182" spans="2:48" ht="14.25" thickBot="1">
      <c r="B182" s="607"/>
      <c r="G182" s="95"/>
      <c r="H182" s="95"/>
      <c r="I182" s="95"/>
      <c r="J182" s="95"/>
      <c r="K182" s="95"/>
      <c r="L182" s="95"/>
      <c r="M182" s="95"/>
      <c r="N182" s="95"/>
      <c r="O182" s="95"/>
      <c r="P182" s="95"/>
      <c r="Q182" s="95"/>
      <c r="AL182" s="1355" t="s">
        <v>677</v>
      </c>
      <c r="AM182" s="1356"/>
      <c r="AN182" s="1357">
        <f>AB176/92.9</f>
        <v>0</v>
      </c>
      <c r="AO182" s="1358"/>
      <c r="AP182" s="1359" t="s">
        <v>687</v>
      </c>
      <c r="AQ182" s="1360"/>
      <c r="AR182" s="1361">
        <f>AN182*0.0258</f>
        <v>0</v>
      </c>
      <c r="AS182" s="1361"/>
      <c r="AT182" s="1361"/>
      <c r="AU182" s="1316" t="s">
        <v>688</v>
      </c>
      <c r="AV182" s="1317"/>
    </row>
    <row r="183" spans="2:48" ht="14.25" thickBot="1">
      <c r="AP183" s="1332" t="s">
        <v>167</v>
      </c>
      <c r="AQ183" s="1333"/>
      <c r="AR183" s="1334">
        <f>SUM(AR180:AT182)</f>
        <v>35.126865084199416</v>
      </c>
      <c r="AS183" s="1335"/>
      <c r="AT183" s="1335"/>
      <c r="AU183" s="1336" t="s">
        <v>675</v>
      </c>
      <c r="AV183" s="1337"/>
    </row>
  </sheetData>
  <protectedRanges>
    <protectedRange sqref="B182" name="範囲4"/>
    <protectedRange sqref="M1:S2" name="範囲2"/>
    <protectedRange sqref="R174:S174 R47:S47 R58:S58 R69:S69 R80:S80 R91:S91 R102:S102 R113:S113 R124:S124 R135:S135 R157:S157 R160:S161 R146:S146" name="範囲1"/>
    <protectedRange sqref="R36:S36" name="範囲1_2"/>
  </protectedRanges>
  <mergeCells count="1100">
    <mergeCell ref="AP183:AQ183"/>
    <mergeCell ref="AR183:AT183"/>
    <mergeCell ref="AU183:AV183"/>
    <mergeCell ref="AL180:AM180"/>
    <mergeCell ref="AN180:AO180"/>
    <mergeCell ref="AP180:AQ180"/>
    <mergeCell ref="AR180:AT180"/>
    <mergeCell ref="AU180:AV180"/>
    <mergeCell ref="AL181:AM181"/>
    <mergeCell ref="AN181:AO181"/>
    <mergeCell ref="AP181:AQ181"/>
    <mergeCell ref="AR181:AT181"/>
    <mergeCell ref="AU181:AV181"/>
    <mergeCell ref="AL179:AM179"/>
    <mergeCell ref="AN179:AQ179"/>
    <mergeCell ref="AR179:AV179"/>
    <mergeCell ref="AN174:AO176"/>
    <mergeCell ref="AL182:AM182"/>
    <mergeCell ref="AN182:AO182"/>
    <mergeCell ref="AP182:AQ182"/>
    <mergeCell ref="AR182:AT182"/>
    <mergeCell ref="AH175:AK175"/>
    <mergeCell ref="AL170:AM173"/>
    <mergeCell ref="AN170:AO173"/>
    <mergeCell ref="AP170:AQ173"/>
    <mergeCell ref="B163:D169"/>
    <mergeCell ref="E163:H168"/>
    <mergeCell ref="R163:S163"/>
    <mergeCell ref="W163:X163"/>
    <mergeCell ref="AU170:AV173"/>
    <mergeCell ref="S171:T171"/>
    <mergeCell ref="AB171:AC171"/>
    <mergeCell ref="AH171:AK171"/>
    <mergeCell ref="S172:T172"/>
    <mergeCell ref="AB172:AC172"/>
    <mergeCell ref="AE177:AG177"/>
    <mergeCell ref="AH177:AK177"/>
    <mergeCell ref="AP177:AQ177"/>
    <mergeCell ref="AR177:AT177"/>
    <mergeCell ref="AU177:AV177"/>
    <mergeCell ref="AL162:AM162"/>
    <mergeCell ref="AH168:AK168"/>
    <mergeCell ref="E169:H169"/>
    <mergeCell ref="AP174:AQ176"/>
    <mergeCell ref="AL157:AM159"/>
    <mergeCell ref="AN157:AO159"/>
    <mergeCell ref="AP157:AQ159"/>
    <mergeCell ref="AR157:AT159"/>
    <mergeCell ref="AU182:AV182"/>
    <mergeCell ref="AL174:AM176"/>
    <mergeCell ref="B170:D176"/>
    <mergeCell ref="E170:H172"/>
    <mergeCell ref="S170:T170"/>
    <mergeCell ref="AH170:AK170"/>
    <mergeCell ref="AH172:AK172"/>
    <mergeCell ref="E173:H173"/>
    <mergeCell ref="L166:O166"/>
    <mergeCell ref="P166:Q166"/>
    <mergeCell ref="AB166:AC166"/>
    <mergeCell ref="AH166:AK166"/>
    <mergeCell ref="L167:O167"/>
    <mergeCell ref="P167:Q167"/>
    <mergeCell ref="AB167:AC167"/>
    <mergeCell ref="AH167:AK167"/>
    <mergeCell ref="AB173:AC173"/>
    <mergeCell ref="AH173:AK173"/>
    <mergeCell ref="E174:H175"/>
    <mergeCell ref="R174:S174"/>
    <mergeCell ref="AH174:AK174"/>
    <mergeCell ref="R175:S175"/>
    <mergeCell ref="X175:Y175"/>
    <mergeCell ref="AB175:AC175"/>
    <mergeCell ref="AU157:AV159"/>
    <mergeCell ref="AL154:AM156"/>
    <mergeCell ref="AN154:AO156"/>
    <mergeCell ref="AP154:AQ156"/>
    <mergeCell ref="AR154:AT156"/>
    <mergeCell ref="AU154:AV156"/>
    <mergeCell ref="S155:T155"/>
    <mergeCell ref="Z155:AA155"/>
    <mergeCell ref="AH155:AK155"/>
    <mergeCell ref="X176:Y176"/>
    <mergeCell ref="AB176:AC176"/>
    <mergeCell ref="E176:H176"/>
    <mergeCell ref="AH176:AK176"/>
    <mergeCell ref="AR163:AT169"/>
    <mergeCell ref="AU163:AV169"/>
    <mergeCell ref="I164:K167"/>
    <mergeCell ref="L164:O165"/>
    <mergeCell ref="P164:Q164"/>
    <mergeCell ref="AB164:AC164"/>
    <mergeCell ref="AH164:AK164"/>
    <mergeCell ref="P165:Q165"/>
    <mergeCell ref="AB165:AC165"/>
    <mergeCell ref="AH165:AK165"/>
    <mergeCell ref="AN162:AQ162"/>
    <mergeCell ref="AR162:AV162"/>
    <mergeCell ref="AR174:AT176"/>
    <mergeCell ref="AU174:AV176"/>
    <mergeCell ref="AR170:AT173"/>
    <mergeCell ref="AH163:AK163"/>
    <mergeCell ref="AL163:AM169"/>
    <mergeCell ref="AN163:AO169"/>
    <mergeCell ref="AP163:AQ169"/>
    <mergeCell ref="B150:B159"/>
    <mergeCell ref="C150:D153"/>
    <mergeCell ref="E150:H152"/>
    <mergeCell ref="R150:S150"/>
    <mergeCell ref="W150:X150"/>
    <mergeCell ref="AH150:AK150"/>
    <mergeCell ref="AL150:AM153"/>
    <mergeCell ref="AN150:AO153"/>
    <mergeCell ref="B149:D149"/>
    <mergeCell ref="E149:H149"/>
    <mergeCell ref="I149:Q149"/>
    <mergeCell ref="R149:AG149"/>
    <mergeCell ref="AH149:AK149"/>
    <mergeCell ref="AL149:AM149"/>
    <mergeCell ref="AB169:AC169"/>
    <mergeCell ref="AH169:AK169"/>
    <mergeCell ref="R157:S157"/>
    <mergeCell ref="I151:K151"/>
    <mergeCell ref="L151:O151"/>
    <mergeCell ref="P151:Q151"/>
    <mergeCell ref="AB151:AC151"/>
    <mergeCell ref="AH151:AK151"/>
    <mergeCell ref="AH152:AK152"/>
    <mergeCell ref="R158:S158"/>
    <mergeCell ref="X158:Y158"/>
    <mergeCell ref="AH158:AK158"/>
    <mergeCell ref="E159:H159"/>
    <mergeCell ref="B162:D162"/>
    <mergeCell ref="E162:H162"/>
    <mergeCell ref="I162:Q162"/>
    <mergeCell ref="R162:AG162"/>
    <mergeCell ref="AH162:AK162"/>
    <mergeCell ref="C154:D159"/>
    <mergeCell ref="E154:H155"/>
    <mergeCell ref="S154:T154"/>
    <mergeCell ref="AH154:AK154"/>
    <mergeCell ref="E156:H156"/>
    <mergeCell ref="E157:H158"/>
    <mergeCell ref="E142:H142"/>
    <mergeCell ref="AB142:AC142"/>
    <mergeCell ref="AH142:AK142"/>
    <mergeCell ref="E143:H144"/>
    <mergeCell ref="S143:T143"/>
    <mergeCell ref="AH143:AK143"/>
    <mergeCell ref="E145:H145"/>
    <mergeCell ref="E146:H147"/>
    <mergeCell ref="R146:S146"/>
    <mergeCell ref="Z156:AA156"/>
    <mergeCell ref="AH156:AK156"/>
    <mergeCell ref="X159:Y159"/>
    <mergeCell ref="AH159:AK159"/>
    <mergeCell ref="AH157:AK157"/>
    <mergeCell ref="AP146:AQ148"/>
    <mergeCell ref="AR146:AT148"/>
    <mergeCell ref="AU146:AV148"/>
    <mergeCell ref="AL143:AM145"/>
    <mergeCell ref="R147:S147"/>
    <mergeCell ref="X147:Y147"/>
    <mergeCell ref="AH147:AK147"/>
    <mergeCell ref="E148:H148"/>
    <mergeCell ref="X148:Y148"/>
    <mergeCell ref="AH148:AK148"/>
    <mergeCell ref="C143:D148"/>
    <mergeCell ref="AN143:AO145"/>
    <mergeCell ref="AP143:AQ145"/>
    <mergeCell ref="AR143:AT145"/>
    <mergeCell ref="E153:H153"/>
    <mergeCell ref="AB153:AC153"/>
    <mergeCell ref="AH153:AK153"/>
    <mergeCell ref="AN149:AQ149"/>
    <mergeCell ref="AR149:AV149"/>
    <mergeCell ref="AP150:AQ153"/>
    <mergeCell ref="AR150:AT153"/>
    <mergeCell ref="AU150:AV153"/>
    <mergeCell ref="B139:B148"/>
    <mergeCell ref="C139:D142"/>
    <mergeCell ref="E139:H141"/>
    <mergeCell ref="R139:S139"/>
    <mergeCell ref="W139:X139"/>
    <mergeCell ref="AH139:AK139"/>
    <mergeCell ref="AL139:AM142"/>
    <mergeCell ref="AN139:AO142"/>
    <mergeCell ref="B138:D138"/>
    <mergeCell ref="E138:H138"/>
    <mergeCell ref="I138:Q138"/>
    <mergeCell ref="R138:AG138"/>
    <mergeCell ref="AH138:AK138"/>
    <mergeCell ref="AL138:AM138"/>
    <mergeCell ref="AH146:AK146"/>
    <mergeCell ref="AL146:AM148"/>
    <mergeCell ref="AN146:AO148"/>
    <mergeCell ref="AU143:AV145"/>
    <mergeCell ref="S144:T144"/>
    <mergeCell ref="Z144:AA144"/>
    <mergeCell ref="AH144:AK144"/>
    <mergeCell ref="Z145:AA145"/>
    <mergeCell ref="AH145:AK145"/>
    <mergeCell ref="R135:S135"/>
    <mergeCell ref="AP128:AQ131"/>
    <mergeCell ref="AR128:AT131"/>
    <mergeCell ref="AU128:AV131"/>
    <mergeCell ref="I129:K129"/>
    <mergeCell ref="L129:O129"/>
    <mergeCell ref="P129:Q129"/>
    <mergeCell ref="AB129:AC129"/>
    <mergeCell ref="AH129:AK129"/>
    <mergeCell ref="AH130:AK130"/>
    <mergeCell ref="R136:S136"/>
    <mergeCell ref="X136:Y136"/>
    <mergeCell ref="AH136:AK136"/>
    <mergeCell ref="AP139:AQ142"/>
    <mergeCell ref="AR139:AT142"/>
    <mergeCell ref="AU139:AV142"/>
    <mergeCell ref="I140:K140"/>
    <mergeCell ref="L140:O140"/>
    <mergeCell ref="P140:Q140"/>
    <mergeCell ref="AB140:AC140"/>
    <mergeCell ref="AH140:AK140"/>
    <mergeCell ref="AH141:AK141"/>
    <mergeCell ref="AN138:AQ138"/>
    <mergeCell ref="AR138:AV138"/>
    <mergeCell ref="E137:H137"/>
    <mergeCell ref="X137:Y137"/>
    <mergeCell ref="AH137:AK137"/>
    <mergeCell ref="AH135:AK135"/>
    <mergeCell ref="AL135:AM137"/>
    <mergeCell ref="AN135:AO137"/>
    <mergeCell ref="AP135:AQ137"/>
    <mergeCell ref="AR135:AT137"/>
    <mergeCell ref="AU135:AV137"/>
    <mergeCell ref="AL132:AM134"/>
    <mergeCell ref="AN132:AO134"/>
    <mergeCell ref="AP132:AQ134"/>
    <mergeCell ref="AR132:AT134"/>
    <mergeCell ref="AU132:AV134"/>
    <mergeCell ref="S133:T133"/>
    <mergeCell ref="Z133:AA133"/>
    <mergeCell ref="AH133:AK133"/>
    <mergeCell ref="Z134:AA134"/>
    <mergeCell ref="AH134:AK134"/>
    <mergeCell ref="AN127:AQ127"/>
    <mergeCell ref="AR127:AV127"/>
    <mergeCell ref="B128:B137"/>
    <mergeCell ref="C128:D131"/>
    <mergeCell ref="E128:H130"/>
    <mergeCell ref="R128:S128"/>
    <mergeCell ref="W128:X128"/>
    <mergeCell ref="AH128:AK128"/>
    <mergeCell ref="AL128:AM131"/>
    <mergeCell ref="AN128:AO131"/>
    <mergeCell ref="B127:D127"/>
    <mergeCell ref="E127:H127"/>
    <mergeCell ref="I127:Q127"/>
    <mergeCell ref="R127:AG127"/>
    <mergeCell ref="AH127:AK127"/>
    <mergeCell ref="AL127:AM127"/>
    <mergeCell ref="R125:S125"/>
    <mergeCell ref="X125:Y125"/>
    <mergeCell ref="AH125:AK125"/>
    <mergeCell ref="E126:H126"/>
    <mergeCell ref="X126:Y126"/>
    <mergeCell ref="AH126:AK126"/>
    <mergeCell ref="C121:D126"/>
    <mergeCell ref="E131:H131"/>
    <mergeCell ref="AB131:AC131"/>
    <mergeCell ref="AH131:AK131"/>
    <mergeCell ref="C132:D137"/>
    <mergeCell ref="E132:H133"/>
    <mergeCell ref="S132:T132"/>
    <mergeCell ref="AH132:AK132"/>
    <mergeCell ref="E134:H134"/>
    <mergeCell ref="E135:H136"/>
    <mergeCell ref="E120:H120"/>
    <mergeCell ref="AB120:AC120"/>
    <mergeCell ref="AH120:AK120"/>
    <mergeCell ref="E121:H122"/>
    <mergeCell ref="S121:T121"/>
    <mergeCell ref="AH121:AK121"/>
    <mergeCell ref="E123:H123"/>
    <mergeCell ref="E124:H125"/>
    <mergeCell ref="R124:S124"/>
    <mergeCell ref="AP117:AQ120"/>
    <mergeCell ref="AR117:AT120"/>
    <mergeCell ref="AU117:AV120"/>
    <mergeCell ref="I118:K118"/>
    <mergeCell ref="L118:O118"/>
    <mergeCell ref="P118:Q118"/>
    <mergeCell ref="AB118:AC118"/>
    <mergeCell ref="AH118:AK118"/>
    <mergeCell ref="AH119:AK119"/>
    <mergeCell ref="AN116:AQ116"/>
    <mergeCell ref="AR116:AV116"/>
    <mergeCell ref="B117:B126"/>
    <mergeCell ref="C117:D120"/>
    <mergeCell ref="E117:H119"/>
    <mergeCell ref="R117:S117"/>
    <mergeCell ref="W117:X117"/>
    <mergeCell ref="AH117:AK117"/>
    <mergeCell ref="AL117:AM120"/>
    <mergeCell ref="AN117:AO120"/>
    <mergeCell ref="B116:D116"/>
    <mergeCell ref="E116:H116"/>
    <mergeCell ref="I116:Q116"/>
    <mergeCell ref="R116:AG116"/>
    <mergeCell ref="AH116:AK116"/>
    <mergeCell ref="AL116:AM116"/>
    <mergeCell ref="AH124:AK124"/>
    <mergeCell ref="AL124:AM126"/>
    <mergeCell ref="AN124:AO126"/>
    <mergeCell ref="AP124:AQ126"/>
    <mergeCell ref="AR124:AT126"/>
    <mergeCell ref="AU124:AV126"/>
    <mergeCell ref="AL121:AM123"/>
    <mergeCell ref="AN121:AO123"/>
    <mergeCell ref="AP121:AQ123"/>
    <mergeCell ref="AR121:AT123"/>
    <mergeCell ref="AU121:AV123"/>
    <mergeCell ref="S122:T122"/>
    <mergeCell ref="Z122:AA122"/>
    <mergeCell ref="AH122:AK122"/>
    <mergeCell ref="Z123:AA123"/>
    <mergeCell ref="AH123:AK123"/>
    <mergeCell ref="R113:S113"/>
    <mergeCell ref="AP106:AQ109"/>
    <mergeCell ref="AR106:AT109"/>
    <mergeCell ref="AU106:AV109"/>
    <mergeCell ref="I107:K107"/>
    <mergeCell ref="L107:O107"/>
    <mergeCell ref="P107:Q107"/>
    <mergeCell ref="AB107:AC107"/>
    <mergeCell ref="AH107:AK107"/>
    <mergeCell ref="AH108:AK108"/>
    <mergeCell ref="R114:S114"/>
    <mergeCell ref="X114:Y114"/>
    <mergeCell ref="AH114:AK114"/>
    <mergeCell ref="E115:H115"/>
    <mergeCell ref="X115:Y115"/>
    <mergeCell ref="AH115:AK115"/>
    <mergeCell ref="AH113:AK113"/>
    <mergeCell ref="AL113:AM115"/>
    <mergeCell ref="AN113:AO115"/>
    <mergeCell ref="AP113:AQ115"/>
    <mergeCell ref="AR113:AT115"/>
    <mergeCell ref="AU113:AV115"/>
    <mergeCell ref="AL110:AM112"/>
    <mergeCell ref="AN110:AO112"/>
    <mergeCell ref="AP110:AQ112"/>
    <mergeCell ref="AR110:AT112"/>
    <mergeCell ref="AU110:AV112"/>
    <mergeCell ref="S111:T111"/>
    <mergeCell ref="Z111:AA111"/>
    <mergeCell ref="AH111:AK111"/>
    <mergeCell ref="Z112:AA112"/>
    <mergeCell ref="AH112:AK112"/>
    <mergeCell ref="AN105:AQ105"/>
    <mergeCell ref="AR105:AV105"/>
    <mergeCell ref="B106:B115"/>
    <mergeCell ref="C106:D109"/>
    <mergeCell ref="E106:H108"/>
    <mergeCell ref="R106:S106"/>
    <mergeCell ref="W106:X106"/>
    <mergeCell ref="AH106:AK106"/>
    <mergeCell ref="AL106:AM109"/>
    <mergeCell ref="AN106:AO109"/>
    <mergeCell ref="B105:D105"/>
    <mergeCell ref="E105:H105"/>
    <mergeCell ref="I105:Q105"/>
    <mergeCell ref="R105:AG105"/>
    <mergeCell ref="AH105:AK105"/>
    <mergeCell ref="AL105:AM105"/>
    <mergeCell ref="R103:S103"/>
    <mergeCell ref="X103:Y103"/>
    <mergeCell ref="AH103:AK103"/>
    <mergeCell ref="E104:H104"/>
    <mergeCell ref="X104:Y104"/>
    <mergeCell ref="AH104:AK104"/>
    <mergeCell ref="C99:D104"/>
    <mergeCell ref="E109:H109"/>
    <mergeCell ref="AB109:AC109"/>
    <mergeCell ref="AH109:AK109"/>
    <mergeCell ref="C110:D115"/>
    <mergeCell ref="E110:H111"/>
    <mergeCell ref="S110:T110"/>
    <mergeCell ref="AH110:AK110"/>
    <mergeCell ref="E112:H112"/>
    <mergeCell ref="E113:H114"/>
    <mergeCell ref="E98:H98"/>
    <mergeCell ref="AB98:AC98"/>
    <mergeCell ref="AH98:AK98"/>
    <mergeCell ref="E99:H100"/>
    <mergeCell ref="S99:T99"/>
    <mergeCell ref="AH99:AK99"/>
    <mergeCell ref="E101:H101"/>
    <mergeCell ref="E102:H103"/>
    <mergeCell ref="R102:S102"/>
    <mergeCell ref="AP95:AQ98"/>
    <mergeCell ref="AR95:AT98"/>
    <mergeCell ref="AU95:AV98"/>
    <mergeCell ref="I96:K96"/>
    <mergeCell ref="L96:O96"/>
    <mergeCell ref="P96:Q96"/>
    <mergeCell ref="AB96:AC96"/>
    <mergeCell ref="AH96:AK96"/>
    <mergeCell ref="AH97:AK97"/>
    <mergeCell ref="AN94:AQ94"/>
    <mergeCell ref="AR94:AV94"/>
    <mergeCell ref="B95:B104"/>
    <mergeCell ref="C95:D98"/>
    <mergeCell ref="E95:H97"/>
    <mergeCell ref="R95:S95"/>
    <mergeCell ref="W95:X95"/>
    <mergeCell ref="AH95:AK95"/>
    <mergeCell ref="AL95:AM98"/>
    <mergeCell ref="AN95:AO98"/>
    <mergeCell ref="B94:D94"/>
    <mergeCell ref="E94:H94"/>
    <mergeCell ref="I94:Q94"/>
    <mergeCell ref="R94:AG94"/>
    <mergeCell ref="AH94:AK94"/>
    <mergeCell ref="AL94:AM94"/>
    <mergeCell ref="AH102:AK102"/>
    <mergeCell ref="AL102:AM104"/>
    <mergeCell ref="AN102:AO104"/>
    <mergeCell ref="AP102:AQ104"/>
    <mergeCell ref="AR102:AT104"/>
    <mergeCell ref="AU102:AV104"/>
    <mergeCell ref="AL99:AM101"/>
    <mergeCell ref="AN99:AO101"/>
    <mergeCell ref="AP99:AQ101"/>
    <mergeCell ref="AR99:AT101"/>
    <mergeCell ref="AU99:AV101"/>
    <mergeCell ref="S100:T100"/>
    <mergeCell ref="Z100:AA100"/>
    <mergeCell ref="AH100:AK100"/>
    <mergeCell ref="Z101:AA101"/>
    <mergeCell ref="AH101:AK101"/>
    <mergeCell ref="R91:S91"/>
    <mergeCell ref="AP84:AQ87"/>
    <mergeCell ref="AR84:AT87"/>
    <mergeCell ref="AU84:AV87"/>
    <mergeCell ref="I85:K85"/>
    <mergeCell ref="L85:O85"/>
    <mergeCell ref="P85:Q85"/>
    <mergeCell ref="AB85:AC85"/>
    <mergeCell ref="AH85:AK85"/>
    <mergeCell ref="AH86:AK86"/>
    <mergeCell ref="R92:S92"/>
    <mergeCell ref="X92:Y92"/>
    <mergeCell ref="AH92:AK92"/>
    <mergeCell ref="E93:H93"/>
    <mergeCell ref="X93:Y93"/>
    <mergeCell ref="AH93:AK93"/>
    <mergeCell ref="AH91:AK91"/>
    <mergeCell ref="AL91:AM93"/>
    <mergeCell ref="AN91:AO93"/>
    <mergeCell ref="AP91:AQ93"/>
    <mergeCell ref="AR91:AT93"/>
    <mergeCell ref="AU91:AV93"/>
    <mergeCell ref="AL88:AM90"/>
    <mergeCell ref="AN88:AO90"/>
    <mergeCell ref="AP88:AQ90"/>
    <mergeCell ref="AR88:AT90"/>
    <mergeCell ref="AU88:AV90"/>
    <mergeCell ref="S89:T89"/>
    <mergeCell ref="Z89:AA89"/>
    <mergeCell ref="AH89:AK89"/>
    <mergeCell ref="Z90:AA90"/>
    <mergeCell ref="AH90:AK90"/>
    <mergeCell ref="AN83:AQ83"/>
    <mergeCell ref="AR83:AV83"/>
    <mergeCell ref="B84:B93"/>
    <mergeCell ref="C84:D87"/>
    <mergeCell ref="E84:H86"/>
    <mergeCell ref="R84:S84"/>
    <mergeCell ref="W84:X84"/>
    <mergeCell ref="AH84:AK84"/>
    <mergeCell ref="AL84:AM87"/>
    <mergeCell ref="AN84:AO87"/>
    <mergeCell ref="B83:D83"/>
    <mergeCell ref="E83:H83"/>
    <mergeCell ref="I83:Q83"/>
    <mergeCell ref="R83:AG83"/>
    <mergeCell ref="AH83:AK83"/>
    <mergeCell ref="AL83:AM83"/>
    <mergeCell ref="R81:S81"/>
    <mergeCell ref="X81:Y81"/>
    <mergeCell ref="AH81:AK81"/>
    <mergeCell ref="E82:H82"/>
    <mergeCell ref="X82:Y82"/>
    <mergeCell ref="AH82:AK82"/>
    <mergeCell ref="C77:D82"/>
    <mergeCell ref="E87:H87"/>
    <mergeCell ref="AB87:AC87"/>
    <mergeCell ref="AH87:AK87"/>
    <mergeCell ref="C88:D93"/>
    <mergeCell ref="E88:H89"/>
    <mergeCell ref="S88:T88"/>
    <mergeCell ref="AH88:AK88"/>
    <mergeCell ref="E90:H90"/>
    <mergeCell ref="E91:H92"/>
    <mergeCell ref="E76:H76"/>
    <mergeCell ref="AB76:AC76"/>
    <mergeCell ref="AH76:AK76"/>
    <mergeCell ref="E77:H78"/>
    <mergeCell ref="S77:T77"/>
    <mergeCell ref="AH77:AK77"/>
    <mergeCell ref="E79:H79"/>
    <mergeCell ref="E80:H81"/>
    <mergeCell ref="R80:S80"/>
    <mergeCell ref="AP73:AQ76"/>
    <mergeCell ref="AR73:AT76"/>
    <mergeCell ref="AU73:AV76"/>
    <mergeCell ref="I74:K74"/>
    <mergeCell ref="L74:O74"/>
    <mergeCell ref="P74:Q74"/>
    <mergeCell ref="AB74:AC74"/>
    <mergeCell ref="AH74:AK74"/>
    <mergeCell ref="AH75:AK75"/>
    <mergeCell ref="AN72:AQ72"/>
    <mergeCell ref="AR72:AV72"/>
    <mergeCell ref="B73:B82"/>
    <mergeCell ref="C73:D76"/>
    <mergeCell ref="E73:H75"/>
    <mergeCell ref="R73:S73"/>
    <mergeCell ref="W73:X73"/>
    <mergeCell ref="AH73:AK73"/>
    <mergeCell ref="AL73:AM76"/>
    <mergeCell ref="AN73:AO76"/>
    <mergeCell ref="B72:D72"/>
    <mergeCell ref="E72:H72"/>
    <mergeCell ref="I72:Q72"/>
    <mergeCell ref="R72:AG72"/>
    <mergeCell ref="AH72:AK72"/>
    <mergeCell ref="AL72:AM72"/>
    <mergeCell ref="AH80:AK80"/>
    <mergeCell ref="AL80:AM82"/>
    <mergeCell ref="AN80:AO82"/>
    <mergeCell ref="AP80:AQ82"/>
    <mergeCell ref="AR80:AT82"/>
    <mergeCell ref="AU80:AV82"/>
    <mergeCell ref="AL77:AM79"/>
    <mergeCell ref="AN77:AO79"/>
    <mergeCell ref="AP77:AQ79"/>
    <mergeCell ref="AR77:AT79"/>
    <mergeCell ref="AU77:AV79"/>
    <mergeCell ref="S78:T78"/>
    <mergeCell ref="Z78:AA78"/>
    <mergeCell ref="AH78:AK78"/>
    <mergeCell ref="Z79:AA79"/>
    <mergeCell ref="AH79:AK79"/>
    <mergeCell ref="R69:S69"/>
    <mergeCell ref="AP62:AQ65"/>
    <mergeCell ref="AR62:AT65"/>
    <mergeCell ref="AU62:AV65"/>
    <mergeCell ref="I63:K63"/>
    <mergeCell ref="L63:O63"/>
    <mergeCell ref="P63:Q63"/>
    <mergeCell ref="AB63:AC63"/>
    <mergeCell ref="AH63:AK63"/>
    <mergeCell ref="AH64:AK64"/>
    <mergeCell ref="R70:S70"/>
    <mergeCell ref="X70:Y70"/>
    <mergeCell ref="AH70:AK70"/>
    <mergeCell ref="E71:H71"/>
    <mergeCell ref="X71:Y71"/>
    <mergeCell ref="AH71:AK71"/>
    <mergeCell ref="AH69:AK69"/>
    <mergeCell ref="AL69:AM71"/>
    <mergeCell ref="AN69:AO71"/>
    <mergeCell ref="AP69:AQ71"/>
    <mergeCell ref="AR69:AT71"/>
    <mergeCell ref="AU69:AV71"/>
    <mergeCell ref="AL66:AM68"/>
    <mergeCell ref="AN66:AO68"/>
    <mergeCell ref="AP66:AQ68"/>
    <mergeCell ref="AR66:AT68"/>
    <mergeCell ref="AU66:AV68"/>
    <mergeCell ref="S67:T67"/>
    <mergeCell ref="Z67:AA67"/>
    <mergeCell ref="AH67:AK67"/>
    <mergeCell ref="Z68:AA68"/>
    <mergeCell ref="AH68:AK68"/>
    <mergeCell ref="AN61:AQ61"/>
    <mergeCell ref="AR61:AV61"/>
    <mergeCell ref="B62:B71"/>
    <mergeCell ref="C62:D65"/>
    <mergeCell ref="E62:H64"/>
    <mergeCell ref="R62:S62"/>
    <mergeCell ref="W62:X62"/>
    <mergeCell ref="AH62:AK62"/>
    <mergeCell ref="AL62:AM65"/>
    <mergeCell ref="AN62:AO65"/>
    <mergeCell ref="B61:D61"/>
    <mergeCell ref="E61:H61"/>
    <mergeCell ref="I61:Q61"/>
    <mergeCell ref="R61:AG61"/>
    <mergeCell ref="AH61:AK61"/>
    <mergeCell ref="AL61:AM61"/>
    <mergeCell ref="R59:S59"/>
    <mergeCell ref="X59:Y59"/>
    <mergeCell ref="AH59:AK59"/>
    <mergeCell ref="E60:H60"/>
    <mergeCell ref="X60:Y60"/>
    <mergeCell ref="AH60:AK60"/>
    <mergeCell ref="C55:D60"/>
    <mergeCell ref="E65:H65"/>
    <mergeCell ref="AB65:AC65"/>
    <mergeCell ref="AH65:AK65"/>
    <mergeCell ref="C66:D71"/>
    <mergeCell ref="E66:H67"/>
    <mergeCell ref="S66:T66"/>
    <mergeCell ref="AH66:AK66"/>
    <mergeCell ref="E68:H68"/>
    <mergeCell ref="E69:H70"/>
    <mergeCell ref="E54:H54"/>
    <mergeCell ref="AB54:AC54"/>
    <mergeCell ref="AH54:AK54"/>
    <mergeCell ref="E55:H56"/>
    <mergeCell ref="S55:T55"/>
    <mergeCell ref="AH55:AK55"/>
    <mergeCell ref="E57:H57"/>
    <mergeCell ref="E58:H59"/>
    <mergeCell ref="R58:S58"/>
    <mergeCell ref="AP51:AQ54"/>
    <mergeCell ref="AR51:AT54"/>
    <mergeCell ref="AU51:AV54"/>
    <mergeCell ref="I52:K52"/>
    <mergeCell ref="L52:O52"/>
    <mergeCell ref="P52:Q52"/>
    <mergeCell ref="AB52:AC52"/>
    <mergeCell ref="AH52:AK52"/>
    <mergeCell ref="AH53:AK53"/>
    <mergeCell ref="AN50:AQ50"/>
    <mergeCell ref="AR50:AV50"/>
    <mergeCell ref="B51:B60"/>
    <mergeCell ref="C51:D54"/>
    <mergeCell ref="E51:H53"/>
    <mergeCell ref="R51:S51"/>
    <mergeCell ref="W51:X51"/>
    <mergeCell ref="AH51:AK51"/>
    <mergeCell ref="AL51:AM54"/>
    <mergeCell ref="AN51:AO54"/>
    <mergeCell ref="B50:D50"/>
    <mergeCell ref="E50:H50"/>
    <mergeCell ref="I50:Q50"/>
    <mergeCell ref="R50:AG50"/>
    <mergeCell ref="AH50:AK50"/>
    <mergeCell ref="AL50:AM50"/>
    <mergeCell ref="AH58:AK58"/>
    <mergeCell ref="AL58:AM60"/>
    <mergeCell ref="AN58:AO60"/>
    <mergeCell ref="AP58:AQ60"/>
    <mergeCell ref="AR58:AT60"/>
    <mergeCell ref="AU58:AV60"/>
    <mergeCell ref="AL55:AM57"/>
    <mergeCell ref="AN55:AO57"/>
    <mergeCell ref="AP55:AQ57"/>
    <mergeCell ref="AR55:AT57"/>
    <mergeCell ref="AU55:AV57"/>
    <mergeCell ref="S56:T56"/>
    <mergeCell ref="Z56:AA56"/>
    <mergeCell ref="AH56:AK56"/>
    <mergeCell ref="Z57:AA57"/>
    <mergeCell ref="AH57:AK57"/>
    <mergeCell ref="R47:S47"/>
    <mergeCell ref="AP40:AQ43"/>
    <mergeCell ref="AR40:AT43"/>
    <mergeCell ref="AU40:AV43"/>
    <mergeCell ref="I41:K41"/>
    <mergeCell ref="L41:O41"/>
    <mergeCell ref="P41:Q41"/>
    <mergeCell ref="AB41:AC41"/>
    <mergeCell ref="AH41:AK41"/>
    <mergeCell ref="AH42:AK42"/>
    <mergeCell ref="R48:S48"/>
    <mergeCell ref="X48:Y48"/>
    <mergeCell ref="AH48:AK48"/>
    <mergeCell ref="E49:H49"/>
    <mergeCell ref="X49:Y49"/>
    <mergeCell ref="AH49:AK49"/>
    <mergeCell ref="AH47:AK47"/>
    <mergeCell ref="AL47:AM49"/>
    <mergeCell ref="AN47:AO49"/>
    <mergeCell ref="AP47:AQ49"/>
    <mergeCell ref="AR47:AT49"/>
    <mergeCell ref="AU47:AV49"/>
    <mergeCell ref="AL44:AM46"/>
    <mergeCell ref="AN44:AO46"/>
    <mergeCell ref="AP44:AQ46"/>
    <mergeCell ref="AR44:AT46"/>
    <mergeCell ref="AU44:AV46"/>
    <mergeCell ref="S45:T45"/>
    <mergeCell ref="Z45:AA45"/>
    <mergeCell ref="AH45:AK45"/>
    <mergeCell ref="Z46:AA46"/>
    <mergeCell ref="AH46:AK46"/>
    <mergeCell ref="AN39:AQ39"/>
    <mergeCell ref="AR39:AV39"/>
    <mergeCell ref="B40:B49"/>
    <mergeCell ref="C40:D43"/>
    <mergeCell ref="E40:H42"/>
    <mergeCell ref="R40:S40"/>
    <mergeCell ref="W40:X40"/>
    <mergeCell ref="AH40:AK40"/>
    <mergeCell ref="AL40:AM43"/>
    <mergeCell ref="AN40:AO43"/>
    <mergeCell ref="B39:D39"/>
    <mergeCell ref="E39:H39"/>
    <mergeCell ref="I39:Q39"/>
    <mergeCell ref="R39:AG39"/>
    <mergeCell ref="AH39:AK39"/>
    <mergeCell ref="AL39:AM39"/>
    <mergeCell ref="R37:S37"/>
    <mergeCell ref="X37:Y37"/>
    <mergeCell ref="AH37:AK37"/>
    <mergeCell ref="E38:H38"/>
    <mergeCell ref="X38:Y38"/>
    <mergeCell ref="AH38:AK38"/>
    <mergeCell ref="C33:D38"/>
    <mergeCell ref="E43:H43"/>
    <mergeCell ref="AB43:AC43"/>
    <mergeCell ref="AH43:AK43"/>
    <mergeCell ref="C44:D49"/>
    <mergeCell ref="E44:H45"/>
    <mergeCell ref="S44:T44"/>
    <mergeCell ref="AH44:AK44"/>
    <mergeCell ref="E46:H46"/>
    <mergeCell ref="E47:H48"/>
    <mergeCell ref="E32:H32"/>
    <mergeCell ref="AB32:AC32"/>
    <mergeCell ref="AH32:AK32"/>
    <mergeCell ref="E33:H34"/>
    <mergeCell ref="S33:T33"/>
    <mergeCell ref="AH33:AK33"/>
    <mergeCell ref="E35:H35"/>
    <mergeCell ref="E36:H37"/>
    <mergeCell ref="R36:S36"/>
    <mergeCell ref="AP29:AQ32"/>
    <mergeCell ref="AR29:AT32"/>
    <mergeCell ref="AU29:AV32"/>
    <mergeCell ref="I30:K30"/>
    <mergeCell ref="L30:O30"/>
    <mergeCell ref="P30:Q30"/>
    <mergeCell ref="AB30:AC30"/>
    <mergeCell ref="AH30:AK30"/>
    <mergeCell ref="AH31:AK31"/>
    <mergeCell ref="AN28:AQ28"/>
    <mergeCell ref="AR28:AV28"/>
    <mergeCell ref="B29:B38"/>
    <mergeCell ref="C29:D32"/>
    <mergeCell ref="E29:H31"/>
    <mergeCell ref="R29:S29"/>
    <mergeCell ref="W29:X29"/>
    <mergeCell ref="AH29:AK29"/>
    <mergeCell ref="AL29:AM32"/>
    <mergeCell ref="AN29:AO32"/>
    <mergeCell ref="B28:D28"/>
    <mergeCell ref="E28:H28"/>
    <mergeCell ref="I28:Q28"/>
    <mergeCell ref="R28:AG28"/>
    <mergeCell ref="AH28:AK28"/>
    <mergeCell ref="AL28:AM28"/>
    <mergeCell ref="AH36:AK36"/>
    <mergeCell ref="AL36:AM38"/>
    <mergeCell ref="AN36:AO38"/>
    <mergeCell ref="AP36:AQ38"/>
    <mergeCell ref="AR36:AT38"/>
    <mergeCell ref="AU36:AV38"/>
    <mergeCell ref="AL33:AM35"/>
    <mergeCell ref="AN33:AO35"/>
    <mergeCell ref="AP33:AQ35"/>
    <mergeCell ref="AR33:AT35"/>
    <mergeCell ref="AU33:AV35"/>
    <mergeCell ref="S34:T34"/>
    <mergeCell ref="Z34:AA34"/>
    <mergeCell ref="AH34:AK34"/>
    <mergeCell ref="Z35:AA35"/>
    <mergeCell ref="AH35:AK35"/>
    <mergeCell ref="T23:U23"/>
    <mergeCell ref="V23:W23"/>
    <mergeCell ref="X22:Y22"/>
    <mergeCell ref="Z22:AA22"/>
    <mergeCell ref="AB22:AC22"/>
    <mergeCell ref="AD22:AE22"/>
    <mergeCell ref="AF22:AG22"/>
    <mergeCell ref="AH22:AI22"/>
    <mergeCell ref="Z25:AA25"/>
    <mergeCell ref="AB25:AC25"/>
    <mergeCell ref="AD25:AE25"/>
    <mergeCell ref="AF25:AG25"/>
    <mergeCell ref="AH25:AK25"/>
    <mergeCell ref="AL25:AV25"/>
    <mergeCell ref="AL24:AV24"/>
    <mergeCell ref="H25:I25"/>
    <mergeCell ref="J25:K25"/>
    <mergeCell ref="L25:M25"/>
    <mergeCell ref="N25:O25"/>
    <mergeCell ref="P25:Q25"/>
    <mergeCell ref="R25:S25"/>
    <mergeCell ref="T25:U25"/>
    <mergeCell ref="V25:W25"/>
    <mergeCell ref="X25:Y25"/>
    <mergeCell ref="X24:Y24"/>
    <mergeCell ref="Z24:AA24"/>
    <mergeCell ref="AB24:AC24"/>
    <mergeCell ref="AD24:AE24"/>
    <mergeCell ref="AF24:AG24"/>
    <mergeCell ref="AH24:AK24"/>
    <mergeCell ref="T21:U21"/>
    <mergeCell ref="V21:W21"/>
    <mergeCell ref="X20:Y20"/>
    <mergeCell ref="Z20:AA20"/>
    <mergeCell ref="AB20:AC20"/>
    <mergeCell ref="AD20:AE20"/>
    <mergeCell ref="AF20:AG20"/>
    <mergeCell ref="AH20:AI20"/>
    <mergeCell ref="AL23:AV23"/>
    <mergeCell ref="B24:G25"/>
    <mergeCell ref="H24:I24"/>
    <mergeCell ref="J24:K24"/>
    <mergeCell ref="L24:M24"/>
    <mergeCell ref="N24:O24"/>
    <mergeCell ref="P24:Q24"/>
    <mergeCell ref="R24:S24"/>
    <mergeCell ref="T24:U24"/>
    <mergeCell ref="V24:W24"/>
    <mergeCell ref="X23:Y23"/>
    <mergeCell ref="Z23:AA23"/>
    <mergeCell ref="AB23:AC23"/>
    <mergeCell ref="AD23:AE23"/>
    <mergeCell ref="AF23:AG23"/>
    <mergeCell ref="AH23:AI23"/>
    <mergeCell ref="AJ22:AK23"/>
    <mergeCell ref="AL22:AV22"/>
    <mergeCell ref="H23:I23"/>
    <mergeCell ref="J23:K23"/>
    <mergeCell ref="L23:M23"/>
    <mergeCell ref="N23:O23"/>
    <mergeCell ref="P23:Q23"/>
    <mergeCell ref="R23:S23"/>
    <mergeCell ref="T19:U19"/>
    <mergeCell ref="V19:W19"/>
    <mergeCell ref="X18:Y18"/>
    <mergeCell ref="Z18:AA18"/>
    <mergeCell ref="AB18:AC18"/>
    <mergeCell ref="AD18:AE18"/>
    <mergeCell ref="AF18:AG18"/>
    <mergeCell ref="AH18:AI18"/>
    <mergeCell ref="AL21:AV21"/>
    <mergeCell ref="B22:G23"/>
    <mergeCell ref="H22:I22"/>
    <mergeCell ref="J22:K22"/>
    <mergeCell ref="L22:M22"/>
    <mergeCell ref="N22:O22"/>
    <mergeCell ref="P22:Q22"/>
    <mergeCell ref="R22:S22"/>
    <mergeCell ref="T22:U22"/>
    <mergeCell ref="V22:W22"/>
    <mergeCell ref="X21:Y21"/>
    <mergeCell ref="Z21:AA21"/>
    <mergeCell ref="AB21:AC21"/>
    <mergeCell ref="AD21:AE21"/>
    <mergeCell ref="AF21:AG21"/>
    <mergeCell ref="AH21:AI21"/>
    <mergeCell ref="AJ20:AK21"/>
    <mergeCell ref="AL20:AV20"/>
    <mergeCell ref="H21:I21"/>
    <mergeCell ref="J21:K21"/>
    <mergeCell ref="L21:M21"/>
    <mergeCell ref="N21:O21"/>
    <mergeCell ref="P21:Q21"/>
    <mergeCell ref="R21:S21"/>
    <mergeCell ref="T17:U17"/>
    <mergeCell ref="V17:W17"/>
    <mergeCell ref="X16:Y16"/>
    <mergeCell ref="Z16:AA16"/>
    <mergeCell ref="AB16:AC16"/>
    <mergeCell ref="AD16:AE16"/>
    <mergeCell ref="AF16:AG16"/>
    <mergeCell ref="AH16:AI16"/>
    <mergeCell ref="AL19:AV19"/>
    <mergeCell ref="B20:G21"/>
    <mergeCell ref="H20:I20"/>
    <mergeCell ref="J20:K20"/>
    <mergeCell ref="L20:M20"/>
    <mergeCell ref="N20:O20"/>
    <mergeCell ref="P20:Q20"/>
    <mergeCell ref="R20:S20"/>
    <mergeCell ref="T20:U20"/>
    <mergeCell ref="V20:W20"/>
    <mergeCell ref="X19:Y19"/>
    <mergeCell ref="Z19:AA19"/>
    <mergeCell ref="AB19:AC19"/>
    <mergeCell ref="AD19:AE19"/>
    <mergeCell ref="AF19:AG19"/>
    <mergeCell ref="AH19:AI19"/>
    <mergeCell ref="AJ18:AK19"/>
    <mergeCell ref="AL18:AV18"/>
    <mergeCell ref="H19:I19"/>
    <mergeCell ref="J19:K19"/>
    <mergeCell ref="L19:M19"/>
    <mergeCell ref="N19:O19"/>
    <mergeCell ref="P19:Q19"/>
    <mergeCell ref="R19:S19"/>
    <mergeCell ref="T15:U15"/>
    <mergeCell ref="V15:W15"/>
    <mergeCell ref="X14:Y14"/>
    <mergeCell ref="Z14:AA14"/>
    <mergeCell ref="AB14:AC14"/>
    <mergeCell ref="AD14:AE14"/>
    <mergeCell ref="AF14:AG14"/>
    <mergeCell ref="AH14:AI14"/>
    <mergeCell ref="AL17:AV17"/>
    <mergeCell ref="B18:G19"/>
    <mergeCell ref="H18:I18"/>
    <mergeCell ref="J18:K18"/>
    <mergeCell ref="L18:M18"/>
    <mergeCell ref="N18:O18"/>
    <mergeCell ref="P18:Q18"/>
    <mergeCell ref="R18:S18"/>
    <mergeCell ref="T18:U18"/>
    <mergeCell ref="V18:W18"/>
    <mergeCell ref="X17:Y17"/>
    <mergeCell ref="Z17:AA17"/>
    <mergeCell ref="AB17:AC17"/>
    <mergeCell ref="AD17:AE17"/>
    <mergeCell ref="AF17:AG17"/>
    <mergeCell ref="AH17:AI17"/>
    <mergeCell ref="AJ16:AK17"/>
    <mergeCell ref="AL16:AV16"/>
    <mergeCell ref="H17:I17"/>
    <mergeCell ref="J17:K17"/>
    <mergeCell ref="L17:M17"/>
    <mergeCell ref="N17:O17"/>
    <mergeCell ref="P17:Q17"/>
    <mergeCell ref="R17:S17"/>
    <mergeCell ref="T13:U13"/>
    <mergeCell ref="V13:W13"/>
    <mergeCell ref="X12:Y12"/>
    <mergeCell ref="Z12:AA12"/>
    <mergeCell ref="AB12:AC12"/>
    <mergeCell ref="AD12:AE12"/>
    <mergeCell ref="AF12:AG12"/>
    <mergeCell ref="AH12:AI12"/>
    <mergeCell ref="AL15:AV15"/>
    <mergeCell ref="B16:G17"/>
    <mergeCell ref="H16:I16"/>
    <mergeCell ref="J16:K16"/>
    <mergeCell ref="L16:M16"/>
    <mergeCell ref="N16:O16"/>
    <mergeCell ref="P16:Q16"/>
    <mergeCell ref="R16:S16"/>
    <mergeCell ref="T16:U16"/>
    <mergeCell ref="V16:W16"/>
    <mergeCell ref="X15:Y15"/>
    <mergeCell ref="Z15:AA15"/>
    <mergeCell ref="AB15:AC15"/>
    <mergeCell ref="AD15:AE15"/>
    <mergeCell ref="AF15:AG15"/>
    <mergeCell ref="AH15:AI15"/>
    <mergeCell ref="AJ14:AK15"/>
    <mergeCell ref="AL14:AV14"/>
    <mergeCell ref="H15:I15"/>
    <mergeCell ref="J15:K15"/>
    <mergeCell ref="L15:M15"/>
    <mergeCell ref="N15:O15"/>
    <mergeCell ref="P15:Q15"/>
    <mergeCell ref="R15:S15"/>
    <mergeCell ref="V11:W11"/>
    <mergeCell ref="X11:Y11"/>
    <mergeCell ref="X10:Y10"/>
    <mergeCell ref="Z10:AA10"/>
    <mergeCell ref="AB10:AC10"/>
    <mergeCell ref="AD10:AE10"/>
    <mergeCell ref="AF10:AG10"/>
    <mergeCell ref="AH10:AI10"/>
    <mergeCell ref="AL13:AV13"/>
    <mergeCell ref="B14:G15"/>
    <mergeCell ref="H14:I14"/>
    <mergeCell ref="J14:K14"/>
    <mergeCell ref="L14:M14"/>
    <mergeCell ref="N14:O14"/>
    <mergeCell ref="P14:Q14"/>
    <mergeCell ref="R14:S14"/>
    <mergeCell ref="T14:U14"/>
    <mergeCell ref="V14:W14"/>
    <mergeCell ref="X13:Y13"/>
    <mergeCell ref="Z13:AA13"/>
    <mergeCell ref="AB13:AC13"/>
    <mergeCell ref="AD13:AE13"/>
    <mergeCell ref="AF13:AG13"/>
    <mergeCell ref="AH13:AI13"/>
    <mergeCell ref="AJ12:AK13"/>
    <mergeCell ref="AL12:AV12"/>
    <mergeCell ref="H13:I13"/>
    <mergeCell ref="J13:K13"/>
    <mergeCell ref="L13:M13"/>
    <mergeCell ref="N13:O13"/>
    <mergeCell ref="P13:Q13"/>
    <mergeCell ref="R13:S13"/>
    <mergeCell ref="AL8:AV8"/>
    <mergeCell ref="H9:I9"/>
    <mergeCell ref="J9:K9"/>
    <mergeCell ref="L9:M9"/>
    <mergeCell ref="N9:O9"/>
    <mergeCell ref="P9:Q9"/>
    <mergeCell ref="R9:S9"/>
    <mergeCell ref="T9:U9"/>
    <mergeCell ref="AL11:AV11"/>
    <mergeCell ref="B12:G13"/>
    <mergeCell ref="H12:I12"/>
    <mergeCell ref="J12:K12"/>
    <mergeCell ref="L12:M12"/>
    <mergeCell ref="N12:O12"/>
    <mergeCell ref="P12:Q12"/>
    <mergeCell ref="R12:S12"/>
    <mergeCell ref="T12:U12"/>
    <mergeCell ref="V12:W12"/>
    <mergeCell ref="Z11:AA11"/>
    <mergeCell ref="AB11:AC11"/>
    <mergeCell ref="AD11:AE11"/>
    <mergeCell ref="AF11:AG11"/>
    <mergeCell ref="AH11:AI11"/>
    <mergeCell ref="AJ11:AK11"/>
    <mergeCell ref="AL10:AV10"/>
    <mergeCell ref="B11:I11"/>
    <mergeCell ref="J11:K11"/>
    <mergeCell ref="L11:M11"/>
    <mergeCell ref="N11:O11"/>
    <mergeCell ref="P11:Q11"/>
    <mergeCell ref="R11:S11"/>
    <mergeCell ref="T11:U11"/>
    <mergeCell ref="AL5:AV6"/>
    <mergeCell ref="J6:K6"/>
    <mergeCell ref="L6:M6"/>
    <mergeCell ref="N6:O6"/>
    <mergeCell ref="P6:Q6"/>
    <mergeCell ref="R6:S6"/>
    <mergeCell ref="T6:U6"/>
    <mergeCell ref="V6:W6"/>
    <mergeCell ref="X6:Y6"/>
    <mergeCell ref="Z6:AA6"/>
    <mergeCell ref="AF7:AG7"/>
    <mergeCell ref="AH7:AI7"/>
    <mergeCell ref="AJ7:AK10"/>
    <mergeCell ref="AL7:AV7"/>
    <mergeCell ref="H8:I8"/>
    <mergeCell ref="J8:Q8"/>
    <mergeCell ref="R8:S8"/>
    <mergeCell ref="T8:U8"/>
    <mergeCell ref="V8:AC8"/>
    <mergeCell ref="AD8:AE8"/>
    <mergeCell ref="T7:U7"/>
    <mergeCell ref="V7:W7"/>
    <mergeCell ref="X7:Y7"/>
    <mergeCell ref="Z7:AA7"/>
    <mergeCell ref="AB7:AC7"/>
    <mergeCell ref="AD7:AE7"/>
    <mergeCell ref="AB6:AC6"/>
    <mergeCell ref="AD6:AE6"/>
    <mergeCell ref="AF6:AG6"/>
    <mergeCell ref="AH9:AI9"/>
    <mergeCell ref="AL9:AV9"/>
    <mergeCell ref="H10:I10"/>
    <mergeCell ref="K1:L1"/>
    <mergeCell ref="M1:S1"/>
    <mergeCell ref="U1:W1"/>
    <mergeCell ref="Y1:AK1"/>
    <mergeCell ref="B5:I6"/>
    <mergeCell ref="J5:Q5"/>
    <mergeCell ref="R5:U5"/>
    <mergeCell ref="V5:AC5"/>
    <mergeCell ref="AD5:AG5"/>
    <mergeCell ref="AH5:AK6"/>
    <mergeCell ref="B7:G10"/>
    <mergeCell ref="H7:I7"/>
    <mergeCell ref="J7:K7"/>
    <mergeCell ref="L7:M7"/>
    <mergeCell ref="N7:O7"/>
    <mergeCell ref="P7:Q7"/>
    <mergeCell ref="R7:S7"/>
    <mergeCell ref="J10:K10"/>
    <mergeCell ref="L10:M10"/>
    <mergeCell ref="N10:O10"/>
    <mergeCell ref="P10:Q10"/>
    <mergeCell ref="R10:S10"/>
    <mergeCell ref="T10:U10"/>
    <mergeCell ref="V10:W10"/>
    <mergeCell ref="V9:W9"/>
    <mergeCell ref="X9:Y9"/>
    <mergeCell ref="Z9:AA9"/>
    <mergeCell ref="AB9:AC9"/>
    <mergeCell ref="AD9:AE9"/>
    <mergeCell ref="AF9:AG9"/>
    <mergeCell ref="AF8:AG8"/>
    <mergeCell ref="AH8:AI8"/>
  </mergeCells>
  <phoneticPr fontId="4"/>
  <pageMargins left="0.70866141732283472" right="0.70866141732283472" top="0.74803149606299213" bottom="0.74803149606299213" header="0.31496062992125984" footer="0.31496062992125984"/>
  <pageSetup paperSize="8" scale="85" fitToHeight="5" orientation="landscape" r:id="rId1"/>
  <rowBreaks count="3" manualBreakCount="3">
    <brk id="38" max="47" man="1"/>
    <brk id="93" max="47" man="1"/>
    <brk id="126" max="4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料金単価!$B$21:$B$25</xm:f>
          </x14:formula1>
          <xm:sqref>Y1:AK1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24</vt:i4>
      </vt:variant>
    </vt:vector>
  </HeadingPairs>
  <TitlesOfParts>
    <vt:vector size="39" baseType="lpstr">
      <vt:lpstr>様式2-1_質問書</vt:lpstr>
      <vt:lpstr>様式6-1_チェックリスト</vt:lpstr>
      <vt:lpstr>様式7-8</vt:lpstr>
      <vt:lpstr>様式7-9</vt:lpstr>
      <vt:lpstr>様式11-3</vt:lpstr>
      <vt:lpstr>様式11-4</vt:lpstr>
      <vt:lpstr>様式11-5</vt:lpstr>
      <vt:lpstr>様式11-6①</vt:lpstr>
      <vt:lpstr>様式11-6②</vt:lpstr>
      <vt:lpstr>様式11-6③</vt:lpstr>
      <vt:lpstr>様式11-6④</vt:lpstr>
      <vt:lpstr>様式11-6⑤</vt:lpstr>
      <vt:lpstr>様式11-6⑥</vt:lpstr>
      <vt:lpstr>料金単価</vt:lpstr>
      <vt:lpstr>室名リスト</vt:lpstr>
      <vt:lpstr>'様式6-1_チェックリスト'!_Toc479971084</vt:lpstr>
      <vt:lpstr>'様式6-1_チェックリスト'!_Toc479971085</vt:lpstr>
      <vt:lpstr>室名リスト!Print_Area</vt:lpstr>
      <vt:lpstr>'様式11-3'!Print_Area</vt:lpstr>
      <vt:lpstr>'様式11-4'!Print_Area</vt:lpstr>
      <vt:lpstr>'様式11-5'!Print_Area</vt:lpstr>
      <vt:lpstr>'様式11-6①'!Print_Area</vt:lpstr>
      <vt:lpstr>'様式11-6②'!Print_Area</vt:lpstr>
      <vt:lpstr>'様式11-6③'!Print_Area</vt:lpstr>
      <vt:lpstr>'様式11-6④'!Print_Area</vt:lpstr>
      <vt:lpstr>'様式11-6⑤'!Print_Area</vt:lpstr>
      <vt:lpstr>'様式11-6⑥'!Print_Area</vt:lpstr>
      <vt:lpstr>'様式2-1_質問書'!Print_Area</vt:lpstr>
      <vt:lpstr>'様式6-1_チェックリスト'!Print_Area</vt:lpstr>
      <vt:lpstr>'様式11-3'!Print_Titles</vt:lpstr>
      <vt:lpstr>'様式11-4'!Print_Titles</vt:lpstr>
      <vt:lpstr>'様式11-6①'!Print_Titles</vt:lpstr>
      <vt:lpstr>'様式11-6②'!Print_Titles</vt:lpstr>
      <vt:lpstr>'様式11-6③'!Print_Titles</vt:lpstr>
      <vt:lpstr>'様式11-6④'!Print_Titles</vt:lpstr>
      <vt:lpstr>'様式11-6⑤'!Print_Titles</vt:lpstr>
      <vt:lpstr>'様式11-6⑥'!Print_Titles</vt:lpstr>
      <vt:lpstr>'様式6-1_チェックリスト'!Print_Titles</vt:lpstr>
      <vt:lpstr>'様式11-3'!school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2017-04-10T05:49:08Z</dcterms:created>
  <dcterms:modified xsi:type="dcterms:W3CDTF">2021-07-06T07:04:59Z</dcterms:modified>
</cp:coreProperties>
</file>